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8" yWindow="65428" windowWidth="19416" windowHeight="10416" activeTab="5"/>
  </bookViews>
  <sheets>
    <sheet name="Rekapitulace" sheetId="6" r:id="rId1"/>
    <sheet name="01 - Etapa I - stavební část" sheetId="2" r:id="rId2"/>
    <sheet name="02 - Etapa I - vytápění" sheetId="3" r:id="rId3"/>
    <sheet name="03 - Etapa I - elektroins..." sheetId="4" r:id="rId4"/>
    <sheet name="Stavební práce slaboproud" sheetId="5" r:id="rId5"/>
    <sheet name="Slaboproud" sheetId="7" r:id="rId6"/>
  </sheets>
  <definedNames>
    <definedName name="_xlnm._FilterDatabase" localSheetId="1" hidden="1">'01 - Etapa I - stavební část'!$C$131:$K$401</definedName>
    <definedName name="_xlnm._FilterDatabase" localSheetId="2" hidden="1">'02 - Etapa I - vytápění'!$C$121:$K$179</definedName>
    <definedName name="_xlnm._FilterDatabase" localSheetId="3" hidden="1">'03 - Etapa I - elektroins...'!$C$122:$K$182</definedName>
    <definedName name="_xlnm.Print_Area" localSheetId="1">'01 - Etapa I - stavební část'!$C$4:$J$76,'01 - Etapa I - stavební část'!$C$82:$J$113,'01 - Etapa I - stavební část'!$C$119:$J$401</definedName>
    <definedName name="_xlnm.Print_Area" localSheetId="2">'02 - Etapa I - vytápění'!$C$4:$J$76,'02 - Etapa I - vytápění'!$C$82:$J$103,'02 - Etapa I - vytápění'!$C$109:$J$179</definedName>
    <definedName name="_xlnm.Print_Area" localSheetId="3">'03 - Etapa I - elektroins...'!$C$4:$J$76,'03 - Etapa I - elektroins...'!$C$82:$J$104,'03 - Etapa I - elektroins...'!$C$110:$J$182</definedName>
    <definedName name="_xlnm.Print_Titles" localSheetId="1">'01 - Etapa I - stavební část'!$131:$131</definedName>
    <definedName name="_xlnm.Print_Titles" localSheetId="2">'02 - Etapa I - vytápění'!$121:$121</definedName>
    <definedName name="_xlnm.Print_Titles" localSheetId="3">'03 - Etapa I - elektroins...'!$122:$122</definedName>
  </definedNames>
  <calcPr calcId="162913"/>
  <extLst/>
</workbook>
</file>

<file path=xl/sharedStrings.xml><?xml version="1.0" encoding="utf-8"?>
<sst xmlns="http://schemas.openxmlformats.org/spreadsheetml/2006/main" count="4685" uniqueCount="868">
  <si>
    <t/>
  </si>
  <si>
    <t>False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</si>
  <si>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</si>
  <si>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</si>
  <si>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</si>
  <si>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</si>
  <si>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</si>
  <si>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</si>
  <si>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</si>
  <si>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</si>
  <si>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</si>
  <si>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</si>
  <si>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</si>
  <si>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</si>
  <si>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Chotěboř</t>
  </si>
  <si>
    <t>DIČ:</t>
  </si>
  <si>
    <t>Uchazeč:</t>
  </si>
  <si>
    <t>Projektant:</t>
  </si>
  <si>
    <t>True</t>
  </si>
  <si>
    <t>Zpracovatel:</t>
  </si>
  <si>
    <t>Ing. Milan Landsman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</si>
  <si>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</si>
  <si>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</si>
  <si>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</si>
  <si>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</si>
  <si>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</si>
  <si>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</si>
  <si>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</si>
  <si>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</si>
  <si>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</si>
  <si>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</si>
  <si>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</si>
  <si>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</si>
  <si>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</si>
  <si>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</si>
  <si>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</si>
  <si>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</si>
  <si>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</si>
  <si>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</si>
  <si>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</si>
  <si>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</si>
  <si>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Kód</t>
  </si>
  <si>
    <t>Popis</t>
  </si>
  <si>
    <t>Typ</t>
  </si>
  <si>
    <t>D</t>
  </si>
  <si>
    <t>0</t>
  </si>
  <si>
    <t>1</t>
  </si>
  <si>
    <t>{879fb114-8764-4d47-989f-c1e119da1afa}</t>
  </si>
  <si>
    <t>2</t>
  </si>
  <si>
    <t>{cf8e76d8-d69f-440b-bcb5-6279e5700949}</t>
  </si>
  <si>
    <t>{7fa0eb60-5bd6-4ee2-8b45-628968186332}</t>
  </si>
  <si>
    <t>KRYCÍ LIST SOUPISU PRACÍ</t>
  </si>
  <si>
    <t>Objekt:</t>
  </si>
  <si>
    <t>01 - Etapa I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</si>
  <si>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</si>
  <si>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</si>
  <si>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</si>
  <si>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</si>
  <si>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</si>
  <si>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</si>
  <si>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</si>
  <si>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</si>
  <si>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</si>
  <si>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</si>
  <si>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</si>
  <si>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</si>
  <si>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</si>
  <si>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</si>
  <si>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</si>
  <si>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</si>
  <si>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</si>
  <si>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</si>
  <si>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</si>
  <si>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776 - Podlahy povlakové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</si>
  <si>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</si>
  <si>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</si>
  <si>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</si>
  <si>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</si>
  <si>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</si>
  <si>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</si>
  <si>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</si>
  <si>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</si>
  <si>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</si>
  <si>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</si>
  <si>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</si>
  <si>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</si>
  <si>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</si>
  <si>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</si>
  <si>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</si>
  <si>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</si>
  <si>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</si>
  <si>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</si>
  <si>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</si>
  <si>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</si>
  <si>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340239211</t>
  </si>
  <si>
    <t>Zazdívka otvorů v příčkách nebo stěnách plochy do 4 m2 cihlami plnými tl do 100 mm</t>
  </si>
  <si>
    <t>m2</t>
  </si>
  <si>
    <t>4</t>
  </si>
  <si>
    <t>1244800829</t>
  </si>
  <si>
    <t>6</t>
  </si>
  <si>
    <t>Úpravy povrchů, podlahy a osazování výplní</t>
  </si>
  <si>
    <t>612325215</t>
  </si>
  <si>
    <t>Vápenocementová hladká omítka malých ploch do 4,0 m2 na stěnách</t>
  </si>
  <si>
    <t>kus</t>
  </si>
  <si>
    <t>-1823395216</t>
  </si>
  <si>
    <t>612325301</t>
  </si>
  <si>
    <t>Vápenocementová hladká omítka ostění nebo nadpraží</t>
  </si>
  <si>
    <t>-1879241538</t>
  </si>
  <si>
    <t>VV</t>
  </si>
  <si>
    <t>2*2,000</t>
  </si>
  <si>
    <t>61</t>
  </si>
  <si>
    <t>Úprava povrchů vnitřních</t>
  </si>
  <si>
    <t>611142001</t>
  </si>
  <si>
    <t>Potažení vnitřních stropů sklovláknitým pletivem vtlačeným do tenkovrstvé hmoty</t>
  </si>
  <si>
    <t>-2020694276</t>
  </si>
  <si>
    <t>m.č. 0.01</t>
  </si>
  <si>
    <t>9,430</t>
  </si>
  <si>
    <t>m.č. 1.01</t>
  </si>
  <si>
    <t>29,000</t>
  </si>
  <si>
    <t>m.č. 1.02</t>
  </si>
  <si>
    <t>28,810</t>
  </si>
  <si>
    <t>m.č. 1.05</t>
  </si>
  <si>
    <t>19,580</t>
  </si>
  <si>
    <t>m.č. 1.08</t>
  </si>
  <si>
    <t>4,770</t>
  </si>
  <si>
    <t>m.č. 1.09</t>
  </si>
  <si>
    <t>0,950</t>
  </si>
  <si>
    <t>m.č. 1.10</t>
  </si>
  <si>
    <t>3,600</t>
  </si>
  <si>
    <t>m.č. 1.11</t>
  </si>
  <si>
    <t>0,000</t>
  </si>
  <si>
    <t>m.č. 1.13</t>
  </si>
  <si>
    <t>10,980</t>
  </si>
  <si>
    <t>m.č. 1.14</t>
  </si>
  <si>
    <t>32,030</t>
  </si>
  <si>
    <t>m.č. 1.15</t>
  </si>
  <si>
    <t>22,360</t>
  </si>
  <si>
    <t>m.č. 1.16</t>
  </si>
  <si>
    <t>m.č. 1.17</t>
  </si>
  <si>
    <t>m.č. 2.01</t>
  </si>
  <si>
    <t>24,890</t>
  </si>
  <si>
    <t>m.č. 3.00</t>
  </si>
  <si>
    <t>4,630*3,850</t>
  </si>
  <si>
    <t>Součet</t>
  </si>
  <si>
    <t>5</t>
  </si>
  <si>
    <t>611311131</t>
  </si>
  <si>
    <t>Potažení vnitřních rovných stropů vápenným štukem tloušťky do 3 mm</t>
  </si>
  <si>
    <t>1410570747</t>
  </si>
  <si>
    <t>612142001</t>
  </si>
  <si>
    <t>Potažení vnitřních stěn sklovláknitým pletivem vtlačeným do tenkovrstvé hmoty</t>
  </si>
  <si>
    <t>15864392</t>
  </si>
  <si>
    <t>(2,500+7,120+2,500+7,120)*3,900</t>
  </si>
  <si>
    <t>(5,470+7,100+5,470+7,100)*3,450</t>
  </si>
  <si>
    <t>(11,810+2,450+11,810+2,450)*3,450</t>
  </si>
  <si>
    <t>(4,750+4,000+4,750+4,000)*3,450</t>
  </si>
  <si>
    <t>(2,265+1,950+2,265+1,950)*3,450</t>
  </si>
  <si>
    <t>(0,950+0,915+0,950+0,915)*3,450</t>
  </si>
  <si>
    <t>(2,025+1,950+2,025+1,950)*3,450</t>
  </si>
  <si>
    <t>(12,340+5,950+12,340+5,950)*3,450</t>
  </si>
  <si>
    <t>(2,140+4,950+2,140+4,950)*3,450</t>
  </si>
  <si>
    <t>(11,730+2,450+11,730+2,450)*3,450</t>
  </si>
  <si>
    <t>(4,475+4,950+4,475+4,950)*3,450</t>
  </si>
  <si>
    <t>(7,460+5,950+7,460+5,950)*3,450</t>
  </si>
  <si>
    <t>(6,070+6,950+6,070+6,950)*3,450</t>
  </si>
  <si>
    <t>(4,200+7,180+4,200+7,180)*3,150</t>
  </si>
  <si>
    <t>(4,630+3,850+4,630+3,850)*3,000</t>
  </si>
  <si>
    <t>7</t>
  </si>
  <si>
    <t>612311131</t>
  </si>
  <si>
    <t>Potažení vnitřních stěn vápenným štukem tloušťky do 3 mm</t>
  </si>
  <si>
    <t>-69567456</t>
  </si>
  <si>
    <t>63</t>
  </si>
  <si>
    <t>Podlahy a podlahové konstrukce</t>
  </si>
  <si>
    <t>8</t>
  </si>
  <si>
    <t>631311115</t>
  </si>
  <si>
    <t>Mazanina tl do 80 mm z betonu prostého bez zvýšených nároků na prostředí tř. C 20/25</t>
  </si>
  <si>
    <t>m3</t>
  </si>
  <si>
    <t>-1233927970</t>
  </si>
  <si>
    <t>p02</t>
  </si>
  <si>
    <t>(68,670+44,670+42,470)*0,080</t>
  </si>
  <si>
    <t>9</t>
  </si>
  <si>
    <t>631319011</t>
  </si>
  <si>
    <t>Příplatek k mazanině tl do 80 mm za přehlazení povrchu</t>
  </si>
  <si>
    <t>333252395</t>
  </si>
  <si>
    <t>10</t>
  </si>
  <si>
    <t>631319171</t>
  </si>
  <si>
    <t>Příplatek k mazanině tl do 80 mm za stržení povrchu spodní vrstvy před vložením výztuže</t>
  </si>
  <si>
    <t>1590812178</t>
  </si>
  <si>
    <t>11</t>
  </si>
  <si>
    <t>631362021</t>
  </si>
  <si>
    <t>Výztuž mazanin svařovanými sítěmi Kari</t>
  </si>
  <si>
    <t>t</t>
  </si>
  <si>
    <t>-443572402</t>
  </si>
  <si>
    <t>KH20</t>
  </si>
  <si>
    <t>30*0,0182</t>
  </si>
  <si>
    <t>12</t>
  </si>
  <si>
    <t>632481213</t>
  </si>
  <si>
    <t>Separační vrstva z PE fólie</t>
  </si>
  <si>
    <t>2068060731</t>
  </si>
  <si>
    <t>68,670+44,670+42,470</t>
  </si>
  <si>
    <t>13</t>
  </si>
  <si>
    <t>634112123</t>
  </si>
  <si>
    <t>Obvodová dilatace podlahovým páskem z pěnového PE s fólií mezi stěnou a mazaninou nebo potěrem v 80 mm</t>
  </si>
  <si>
    <t>m</t>
  </si>
  <si>
    <t>-293955918</t>
  </si>
  <si>
    <t>12,340+5,950+12,340+5,950</t>
  </si>
  <si>
    <t>7,460+5,950+7,460+5,950</t>
  </si>
  <si>
    <t>6,070+6,950+6,070+6,950</t>
  </si>
  <si>
    <t>Ostatní konstrukce a práce, bourání</t>
  </si>
  <si>
    <t>14</t>
  </si>
  <si>
    <t>962031132</t>
  </si>
  <si>
    <t>Bourání příček z cihel pálených na MVC tl do 100 mm</t>
  </si>
  <si>
    <t>-1268098140</t>
  </si>
  <si>
    <t>5,950*3,450</t>
  </si>
  <si>
    <t>965082933</t>
  </si>
  <si>
    <t>Odstranění násypů pod podlahami tl do 200 mm pl přes 2 m2</t>
  </si>
  <si>
    <t>893268794</t>
  </si>
  <si>
    <t>(68,670+44,670+42,470)*0,135</t>
  </si>
  <si>
    <t>16</t>
  </si>
  <si>
    <t>967031132</t>
  </si>
  <si>
    <t>Přisekání rovných ostění v cihelném zdivu na MV nebo MVC</t>
  </si>
  <si>
    <t>858641755</t>
  </si>
  <si>
    <t>17</t>
  </si>
  <si>
    <t>968072455</t>
  </si>
  <si>
    <t>Vybourání kovových dveřních zárubní pl do 2 m2</t>
  </si>
  <si>
    <t>1475235309</t>
  </si>
  <si>
    <t>94</t>
  </si>
  <si>
    <t>Lešení a stavební výtahy</t>
  </si>
  <si>
    <t>18</t>
  </si>
  <si>
    <t>949101111</t>
  </si>
  <si>
    <t>Lešení pomocné pro objekty pozemních staveb s lešeňovou podlahou v do 1,9 m zatížení do 150 kg/m2</t>
  </si>
  <si>
    <t>-1650473827</t>
  </si>
  <si>
    <t>68,670</t>
  </si>
  <si>
    <t>44,670</t>
  </si>
  <si>
    <t>42,470</t>
  </si>
  <si>
    <t>95</t>
  </si>
  <si>
    <t>Různé dokončovací konstrukce a práce pozemních staveb</t>
  </si>
  <si>
    <t>19</t>
  </si>
  <si>
    <t>952901111</t>
  </si>
  <si>
    <t>Vyčištění budov bytové a občanské výstavby při výšce podlaží do 4 m</t>
  </si>
  <si>
    <t>-1575906284</t>
  </si>
  <si>
    <t>997</t>
  </si>
  <si>
    <t>Přesun sutě</t>
  </si>
  <si>
    <t>20</t>
  </si>
  <si>
    <t>997013213</t>
  </si>
  <si>
    <t>Vnitrostaveništní doprava suti a vybouraných hmot pro budovy v do 12 m ručně</t>
  </si>
  <si>
    <t>30211358</t>
  </si>
  <si>
    <t>997013501</t>
  </si>
  <si>
    <t>Odvoz suti a vybouraných hmot na skládku nebo meziskládku do 1 km se složením</t>
  </si>
  <si>
    <t>888492110</t>
  </si>
  <si>
    <t>22</t>
  </si>
  <si>
    <t>997013509</t>
  </si>
  <si>
    <t>Příplatek k odvozu suti a vybouraných hmot na skládku ZKD 1 km přes 1 km</t>
  </si>
  <si>
    <t>438638176</t>
  </si>
  <si>
    <t>36,267*19 'Přepočtené koeficientem množství</t>
  </si>
  <si>
    <t>23</t>
  </si>
  <si>
    <t>997013631</t>
  </si>
  <si>
    <t>Poplatek za uložení na skládce (skládkovné) stavebního odpadu směsného kód odpadu 17 09 04</t>
  </si>
  <si>
    <t>806644792</t>
  </si>
  <si>
    <t>998</t>
  </si>
  <si>
    <t>Přesun hmot</t>
  </si>
  <si>
    <t>24</t>
  </si>
  <si>
    <t>998018002</t>
  </si>
  <si>
    <t>Přesun hmot ruční pro budovy v do 12 m</t>
  </si>
  <si>
    <t>-891889224</t>
  </si>
  <si>
    <t>PSV</t>
  </si>
  <si>
    <t>Práce a dodávky PSV</t>
  </si>
  <si>
    <t>713</t>
  </si>
  <si>
    <t>Izolace tepelné</t>
  </si>
  <si>
    <t>25</t>
  </si>
  <si>
    <t>713121121</t>
  </si>
  <si>
    <t>Montáž izolace tepelné podlah volně kladenými rohožemi, pásy, dílci, deskami 2 vrstvy</t>
  </si>
  <si>
    <t>1803046104</t>
  </si>
  <si>
    <t>26</t>
  </si>
  <si>
    <t>M</t>
  </si>
  <si>
    <t>28372303</t>
  </si>
  <si>
    <t>deska EPS 100 do plochých střech a podlah λ=0,037 tl 40mm</t>
  </si>
  <si>
    <t>32</t>
  </si>
  <si>
    <t>-1118809663</t>
  </si>
  <si>
    <t>155,81*2,04 'Přepočtené koeficientem množství</t>
  </si>
  <si>
    <t>27</t>
  </si>
  <si>
    <t>998713102</t>
  </si>
  <si>
    <t>Přesun hmot tonážní pro izolace tepelné v objektech v do 12 m</t>
  </si>
  <si>
    <t>400241358</t>
  </si>
  <si>
    <t>28</t>
  </si>
  <si>
    <t>998713181</t>
  </si>
  <si>
    <t>Příplatek k přesunu hmot tonážní 713 prováděný bez použití mechanizace</t>
  </si>
  <si>
    <t>303397428</t>
  </si>
  <si>
    <t>762</t>
  </si>
  <si>
    <t>Konstrukce tesařské</t>
  </si>
  <si>
    <t>29</t>
  </si>
  <si>
    <t>762522811</t>
  </si>
  <si>
    <t>Demontáž podlah s polštáři z prken tloušťky do 32 mm</t>
  </si>
  <si>
    <t>-340074640</t>
  </si>
  <si>
    <t>763</t>
  </si>
  <si>
    <t>Konstrukce suché výstavby</t>
  </si>
  <si>
    <t>30</t>
  </si>
  <si>
    <t>763431001</t>
  </si>
  <si>
    <t>Montáž minerálního podhledu s vyjímatelnými panely vel. do 0,36 m2 na zavěšený viditelný rošt</t>
  </si>
  <si>
    <t>261982567</t>
  </si>
  <si>
    <t>31</t>
  </si>
  <si>
    <t>ECP.35597476</t>
  </si>
  <si>
    <t>panel akustický Gedina A T24, NE, bílá 500, 15mm</t>
  </si>
  <si>
    <t>1415992925</t>
  </si>
  <si>
    <t>155,81*1,05 'Přepočtené koeficientem množství</t>
  </si>
  <si>
    <t>763431041</t>
  </si>
  <si>
    <t>Příplatek k montáži minerálního podhledu na zavěšený rošt za výšku zavěšení přes 0,5 do 1,0 m</t>
  </si>
  <si>
    <t>474489326</t>
  </si>
  <si>
    <t>33</t>
  </si>
  <si>
    <t>763431201</t>
  </si>
  <si>
    <t>Napojení minerálního podhledu na stěnu obvodovou lištou</t>
  </si>
  <si>
    <t>838729188</t>
  </si>
  <si>
    <t>34</t>
  </si>
  <si>
    <t>998763302</t>
  </si>
  <si>
    <t>Přesun hmot tonážní pro sádrokartonové konstrukce v objektech v do 12 m</t>
  </si>
  <si>
    <t>-1500176854</t>
  </si>
  <si>
    <t>35</t>
  </si>
  <si>
    <t>998763381</t>
  </si>
  <si>
    <t>Příplatek k přesunu hmot tonážní 763 SDK prováděný bez použití mechanizace</t>
  </si>
  <si>
    <t>-436740151</t>
  </si>
  <si>
    <t>776</t>
  </si>
  <si>
    <t>Podlahy povlakové</t>
  </si>
  <si>
    <t>36</t>
  </si>
  <si>
    <t>776111112</t>
  </si>
  <si>
    <t>Broušení betonového podkladu povlakových podlah</t>
  </si>
  <si>
    <t>1930314042</t>
  </si>
  <si>
    <t>37</t>
  </si>
  <si>
    <t>776111311</t>
  </si>
  <si>
    <t>Vysátí podkladu povlakových podlah</t>
  </si>
  <si>
    <t>-591034241</t>
  </si>
  <si>
    <t>38</t>
  </si>
  <si>
    <t>776121311</t>
  </si>
  <si>
    <t>Vodou ředitelná penetrace savého podkladu povlakových podlah ředěná v poměru 1:1</t>
  </si>
  <si>
    <t>-756940263</t>
  </si>
  <si>
    <t>39</t>
  </si>
  <si>
    <t>776141121</t>
  </si>
  <si>
    <t>Vyrovnání podkladu povlakových podlah stěrkou pevnosti 30 MPa tl 3 mm</t>
  </si>
  <si>
    <t>-966123640</t>
  </si>
  <si>
    <t>40</t>
  </si>
  <si>
    <t>776201812</t>
  </si>
  <si>
    <t>Demontáž lepených povlakových podlah s podložkou ručně</t>
  </si>
  <si>
    <t>1005658191</t>
  </si>
  <si>
    <t>41</t>
  </si>
  <si>
    <t>776231111</t>
  </si>
  <si>
    <t>Lepení lamel a čtverců z vinylu standardním lepidlem</t>
  </si>
  <si>
    <t>1532904274</t>
  </si>
  <si>
    <t>42</t>
  </si>
  <si>
    <t>28411050</t>
  </si>
  <si>
    <t>dílce vinylové tl 2,0mm, nášlapná vrstva 0,40mm, úprava PUR, třída zátěže 23/32/41, otlak 0,05mm, R10, třída otěru T, hořlavost Bfl S1, bez ftalátů</t>
  </si>
  <si>
    <t>-1894795921</t>
  </si>
  <si>
    <t>155,81*1,1 'Přepočtené koeficientem množství</t>
  </si>
  <si>
    <t>43</t>
  </si>
  <si>
    <t>776410811</t>
  </si>
  <si>
    <t>Odstranění soklíků a lišt pryžových nebo plastových</t>
  </si>
  <si>
    <t>2091835279</t>
  </si>
  <si>
    <t>44</t>
  </si>
  <si>
    <t>776421111</t>
  </si>
  <si>
    <t>Montáž obvodových lišt lepením</t>
  </si>
  <si>
    <t>953434486</t>
  </si>
  <si>
    <t>45</t>
  </si>
  <si>
    <t>28411001</t>
  </si>
  <si>
    <t>lišta soklová PVC 9,7x58mm</t>
  </si>
  <si>
    <t>577757728</t>
  </si>
  <si>
    <t>89,44*1,02 'Přepočtené koeficientem množství</t>
  </si>
  <si>
    <t>46</t>
  </si>
  <si>
    <t>776421711</t>
  </si>
  <si>
    <t>Vložení nařezaných pásků z podlahoviny do lišt</t>
  </si>
  <si>
    <t>678001967</t>
  </si>
  <si>
    <t>47</t>
  </si>
  <si>
    <t>-1346993030</t>
  </si>
  <si>
    <t>89,44*0,66 'Přepočtené koeficientem množství</t>
  </si>
  <si>
    <t>48</t>
  </si>
  <si>
    <t>776991121</t>
  </si>
  <si>
    <t>Základní čištění nově položených podlahovin vysátím a setřením vlhkým mopem</t>
  </si>
  <si>
    <t>64786457</t>
  </si>
  <si>
    <t>49</t>
  </si>
  <si>
    <t>998776102</t>
  </si>
  <si>
    <t>Přesun hmot tonážní pro podlahy povlakové v objektech v do 12 m</t>
  </si>
  <si>
    <t>648125915</t>
  </si>
  <si>
    <t>50</t>
  </si>
  <si>
    <t>998776181</t>
  </si>
  <si>
    <t>Příplatek k přesunu hmot tonážní 776 prováděný bez použití mechanizace</t>
  </si>
  <si>
    <t>708239551</t>
  </si>
  <si>
    <t>784</t>
  </si>
  <si>
    <t>Dokončovací práce - malby a tapety</t>
  </si>
  <si>
    <t>51</t>
  </si>
  <si>
    <t>784111011</t>
  </si>
  <si>
    <t>Obroušení podkladu omítnutého v místnostech výšky do 3,80 m</t>
  </si>
  <si>
    <t>-678492388</t>
  </si>
  <si>
    <t>28,810+((11,810+2,450+11,810+2,450)*3,450)</t>
  </si>
  <si>
    <t>19,580+((4,750+4,000+4,750+4,000)*3,450)</t>
  </si>
  <si>
    <t>4,770+((2,265+1,950+2,265+1,950)*3,450)</t>
  </si>
  <si>
    <t>0,950+((0,950+0,915+0,950+0,915)*3,450)</t>
  </si>
  <si>
    <t>3,600+((2,025+1,950+2,025+1,950)*3,450)</t>
  </si>
  <si>
    <t>0,000+((12,340+5,950+12,340+5,950)*3,450)</t>
  </si>
  <si>
    <t>10,980+((2,140+4,950+2,140+4,950)*3,450)</t>
  </si>
  <si>
    <t>32,030+((11,730+2,450+11,730+2,450)*3,450)</t>
  </si>
  <si>
    <t>22,360+((4,475+4,950+4,475+4,950)*3,450)</t>
  </si>
  <si>
    <t>0,000+((7,460+5,950+7,460+5,950)*3,450)</t>
  </si>
  <si>
    <t>0,000+((6,070+6,950+6,070+6,950)*3,450)</t>
  </si>
  <si>
    <t>52</t>
  </si>
  <si>
    <t>784111017</t>
  </si>
  <si>
    <t>Obroušení podkladu omítnutého na schodišti o výšce podlaží do 3,80 m</t>
  </si>
  <si>
    <t>2005698391</t>
  </si>
  <si>
    <t>9,430+((2,500+7,120+2,500+7,120)*3,900)</t>
  </si>
  <si>
    <t>29,000+((5,470+7,100+5,470+7,100)*3,450)</t>
  </si>
  <si>
    <t>24,890+((4,200+7,180+4,200+7,180)*3,150)</t>
  </si>
  <si>
    <t>(4,630*3,850)+((4,630+3,850+4,630+3,850)*3,000)</t>
  </si>
  <si>
    <t>53</t>
  </si>
  <si>
    <t>784121001</t>
  </si>
  <si>
    <t>Oškrabání malby v mísnostech výšky do 3,80 m</t>
  </si>
  <si>
    <t>1635132831</t>
  </si>
  <si>
    <t>54</t>
  </si>
  <si>
    <t>784121007</t>
  </si>
  <si>
    <t>Oškrabání malby na schodišti o výšce podlaží do 3,80 m</t>
  </si>
  <si>
    <t>-1156367397</t>
  </si>
  <si>
    <t>55</t>
  </si>
  <si>
    <t>784121011</t>
  </si>
  <si>
    <t>Rozmývání podkladu po oškrabání malby v místnostech výšky do 3,80 m</t>
  </si>
  <si>
    <t>-88864189</t>
  </si>
  <si>
    <t>56</t>
  </si>
  <si>
    <t>784121017</t>
  </si>
  <si>
    <t>Rozmývání podkladu po oškrabání malby na schodišti o výšce podlaží do 3,80 m</t>
  </si>
  <si>
    <t>-467823296</t>
  </si>
  <si>
    <t>57</t>
  </si>
  <si>
    <t>784171101</t>
  </si>
  <si>
    <t>Zakrytí vnitřních podlah včetně pozdějšího odkrytí</t>
  </si>
  <si>
    <t>1524551744</t>
  </si>
  <si>
    <t>58</t>
  </si>
  <si>
    <t>62451110</t>
  </si>
  <si>
    <t>papír impregnovaný gačem jednostranný</t>
  </si>
  <si>
    <t>kg</t>
  </si>
  <si>
    <t>525472818</t>
  </si>
  <si>
    <t>360,036*1,05 'Přepočtené koeficientem množství</t>
  </si>
  <si>
    <t>59</t>
  </si>
  <si>
    <t>784171111</t>
  </si>
  <si>
    <t>Zakrytí vnitřních ploch stěn v místnostech výšky do 3,80 m</t>
  </si>
  <si>
    <t>-851581025</t>
  </si>
  <si>
    <t>871,594*0,16 'Přepočtené koeficientem množství</t>
  </si>
  <si>
    <t>60</t>
  </si>
  <si>
    <t>58124844</t>
  </si>
  <si>
    <t>fólie pro malířské potřeby zakrývací tl 25µ 4x5m</t>
  </si>
  <si>
    <t>-1239313044</t>
  </si>
  <si>
    <t>139,455*1,05 'Přepočtené koeficientem množství</t>
  </si>
  <si>
    <t>784171117</t>
  </si>
  <si>
    <t>Zakrytí vnitřních ploch stěn na schodišti o výšce podlaží do 3,80 m</t>
  </si>
  <si>
    <t>202413649</t>
  </si>
  <si>
    <t>365,489*0,16 'Přepočtené koeficientem množství</t>
  </si>
  <si>
    <t>62</t>
  </si>
  <si>
    <t>868788768</t>
  </si>
  <si>
    <t>58,478*1,05 'Přepočtené koeficientem množství</t>
  </si>
  <si>
    <t>784171121</t>
  </si>
  <si>
    <t>Zakrytí vnitřních ploch konstrukcí nebo prvků v místnostech výšky do 3,80 m</t>
  </si>
  <si>
    <t>1094910177</t>
  </si>
  <si>
    <t>871,594*0,08 'Přepočtené koeficientem množství</t>
  </si>
  <si>
    <t>64</t>
  </si>
  <si>
    <t>58124850</t>
  </si>
  <si>
    <t>fólie s papírovou páskou pro malířské potřeby 210mmx20m</t>
  </si>
  <si>
    <t>-28165941</t>
  </si>
  <si>
    <t>69,728*1,05 'Přepočtené koeficientem množství</t>
  </si>
  <si>
    <t>65</t>
  </si>
  <si>
    <t>784171127</t>
  </si>
  <si>
    <t>Zakrytí vnitřních ploch konstrukcí nebo prvků na schodišti o výšce podlaží do 3,80 m</t>
  </si>
  <si>
    <t>1060304131</t>
  </si>
  <si>
    <t>365,489*0,08 'Přepočtené koeficientem množství</t>
  </si>
  <si>
    <t>66</t>
  </si>
  <si>
    <t>-613077743</t>
  </si>
  <si>
    <t>29,239*1,05 'Přepočtené koeficientem množství</t>
  </si>
  <si>
    <t>67</t>
  </si>
  <si>
    <t>784211101</t>
  </si>
  <si>
    <t>Dvojnásobné bílé malby ze směsí za mokra výborně otěruvzdorných v místnostech výšky do 3,80 m</t>
  </si>
  <si>
    <t>-797501237</t>
  </si>
  <si>
    <t>68</t>
  </si>
  <si>
    <t>784211107</t>
  </si>
  <si>
    <t>Dvojnásobné bílé malby ze směsí za mokra výborně otěruvzdorných na schodišti výšky do 3,80 m</t>
  </si>
  <si>
    <t>-1102231062</t>
  </si>
  <si>
    <t>02 - Etapa I - vytápění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</si>
  <si>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</si>
  <si>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</si>
  <si>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</si>
  <si>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</si>
  <si>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</si>
  <si>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>734</t>
  </si>
  <si>
    <t>Ústřední vytápění - armatury</t>
  </si>
  <si>
    <t>734221554</t>
  </si>
  <si>
    <t>Ventil závitový termostatický přímý jednoregulační G1/2x16 bez hlavice pro rozvod z CU nebo UH</t>
  </si>
  <si>
    <t>1740138460</t>
  </si>
  <si>
    <t>55128106</t>
  </si>
  <si>
    <t>hlavice termostatická vosková 12/180 s připojením M30x1,5</t>
  </si>
  <si>
    <t>1435311473</t>
  </si>
  <si>
    <t>734261734</t>
  </si>
  <si>
    <t>Šroubení regulační radiátorové přímé G 1/2x16 bez vypouštění pro adaptér</t>
  </si>
  <si>
    <t>-1723222120</t>
  </si>
  <si>
    <t>998734102</t>
  </si>
  <si>
    <t>Přesun hmot tonážní pro armatury v objektech v do 12 m</t>
  </si>
  <si>
    <t>-817890454</t>
  </si>
  <si>
    <t>998734181</t>
  </si>
  <si>
    <t>Příplatek k přesunu hmot tonážní 734 prováděný bez použití mechanizace</t>
  </si>
  <si>
    <t>152418505</t>
  </si>
  <si>
    <t>735</t>
  </si>
  <si>
    <t>Ústřední vytápění - otopná tělesa</t>
  </si>
  <si>
    <t>735000912</t>
  </si>
  <si>
    <t>Vyregulování ventilu nebo kohoutu dvojregulačního s termostatickým ovládáním</t>
  </si>
  <si>
    <t>-640858176</t>
  </si>
  <si>
    <t>735111810</t>
  </si>
  <si>
    <t>Demontáž otopného tělesa litinového článkového</t>
  </si>
  <si>
    <t>1498940273</t>
  </si>
  <si>
    <t>typ 22</t>
  </si>
  <si>
    <t>3*0,554*1,100</t>
  </si>
  <si>
    <t>1*0,554*1,400</t>
  </si>
  <si>
    <t>typ 33</t>
  </si>
  <si>
    <t>1*0,554*1,000</t>
  </si>
  <si>
    <t>4*0,554*1,100</t>
  </si>
  <si>
    <t>2*0,554*1,200</t>
  </si>
  <si>
    <t>2*0,554*1,400</t>
  </si>
  <si>
    <t>735151358</t>
  </si>
  <si>
    <t>Otopné těleso panelové dvoudeskové bez přídavné přestupní plochy výška/délka 500/1100 mm výkon 922 W</t>
  </si>
  <si>
    <t>597593443</t>
  </si>
  <si>
    <t>P</t>
  </si>
  <si>
    <t xml:space="preserve">Poznámka k položce:
náklady dle č. výkresu D1.4a-02 </t>
  </si>
  <si>
    <t>735151360</t>
  </si>
  <si>
    <t>Otopné těleso panelové dvoudeskové bez přídavné přestupní plochy výška/délka 500/1400 mm výkon 1173 W</t>
  </si>
  <si>
    <t>-299014378</t>
  </si>
  <si>
    <t>735151657</t>
  </si>
  <si>
    <t>Otopné těleso panelové třídeskové 3 přídavné přestupní plochy výška/délka 500/1000 mm výkon 2079 W</t>
  </si>
  <si>
    <t>1726904787</t>
  </si>
  <si>
    <t>735151658</t>
  </si>
  <si>
    <t>Otopné těleso panelové třídeskové 3 přídavné přestupní plochy výška/délka 500/1100 mm výkon 2287 W</t>
  </si>
  <si>
    <t>896574674</t>
  </si>
  <si>
    <t>735151659</t>
  </si>
  <si>
    <t>Otopné těleso panelové třídeskové 3 přídavné přestupní plochy výška/délka 500/1200 mm výkon 2495 W</t>
  </si>
  <si>
    <t>-1312435884</t>
  </si>
  <si>
    <t>735151660</t>
  </si>
  <si>
    <t>Otopné těleso panelové třídeskové 3 přídavné přestupní plochy výška/délka 500/1400 mm výkon 2911 W</t>
  </si>
  <si>
    <t>1853324369</t>
  </si>
  <si>
    <t>735191905</t>
  </si>
  <si>
    <t>Odvzdušnění otopných těles</t>
  </si>
  <si>
    <t>-2045920769</t>
  </si>
  <si>
    <t>735191910</t>
  </si>
  <si>
    <t>Napuštění vody do otopných těles</t>
  </si>
  <si>
    <t>-1073174919</t>
  </si>
  <si>
    <t>(0+0+1+0)*0,554*1,000</t>
  </si>
  <si>
    <t>(3+0+0+0)*0,554*1,100</t>
  </si>
  <si>
    <t>(0+0+5+0)*0,554*1,200</t>
  </si>
  <si>
    <t>(1+0+0+0)*0,554*1,400</t>
  </si>
  <si>
    <t>(0+0+1+0)*0,554*0,900</t>
  </si>
  <si>
    <t>(1+0+0+3)*0,554*1,000</t>
  </si>
  <si>
    <t>(4+2+6+11)*0,554*1,100</t>
  </si>
  <si>
    <t>(2+0+1+1)*0,554*1,200</t>
  </si>
  <si>
    <t>(2+0+0+0)*0,554*1,400</t>
  </si>
  <si>
    <t>(0+0+2+0)*0,554*1,600</t>
  </si>
  <si>
    <t>735494811</t>
  </si>
  <si>
    <t>Vypuštění vody z otopných těles</t>
  </si>
  <si>
    <t>1736993719</t>
  </si>
  <si>
    <t>735890801</t>
  </si>
  <si>
    <t>Přemístění demontovaného otopného tělesa vodorovně 100 m v objektech výšky do 6 m</t>
  </si>
  <si>
    <t>1741578015</t>
  </si>
  <si>
    <t>998735102</t>
  </si>
  <si>
    <t>Přesun hmot tonážní pro otopná tělesa v objektech v do 12 m</t>
  </si>
  <si>
    <t>318614038</t>
  </si>
  <si>
    <t>998735181</t>
  </si>
  <si>
    <t>Příplatek k přesunu hmot tonážní 735 prováděný bez použití mechanizace</t>
  </si>
  <si>
    <t>644799953</t>
  </si>
  <si>
    <t>783</t>
  </si>
  <si>
    <t>Dokončovací práce - nátěry</t>
  </si>
  <si>
    <t>783614651</t>
  </si>
  <si>
    <t>Základní antikorozní jednonásobný syntetický potrubí DN do 50 mm</t>
  </si>
  <si>
    <t>378177132</t>
  </si>
  <si>
    <t>783615551</t>
  </si>
  <si>
    <t>Mezinátěr jednonásobný syntetický nátěr potrubí DN do 50 mm</t>
  </si>
  <si>
    <t>1554392540</t>
  </si>
  <si>
    <t>783617611</t>
  </si>
  <si>
    <t>Krycí dvojnásobný syntetický nátěr potrubí DN do 50 mm</t>
  </si>
  <si>
    <t>-900718659</t>
  </si>
  <si>
    <t>VRN</t>
  </si>
  <si>
    <t>Vedlejší rozpočtové náklady</t>
  </si>
  <si>
    <t>VRN1</t>
  </si>
  <si>
    <t>Průzkumné, geodetické a projektové práce</t>
  </si>
  <si>
    <t>Dokumentace skutečného provedení stavby</t>
  </si>
  <si>
    <t>kpl</t>
  </si>
  <si>
    <t>1024</t>
  </si>
  <si>
    <t>-10219538</t>
  </si>
  <si>
    <t>03 - Etapa I - elektroinstalace</t>
  </si>
  <si>
    <t xml:space="preserve">    741 - Elektroinstalace - silnoproud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</si>
  <si>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</si>
  <si>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</si>
  <si>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</si>
  <si>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</si>
  <si>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</si>
  <si>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741</t>
  </si>
  <si>
    <t>Elektroinstalace - silnoproud</t>
  </si>
  <si>
    <t>741000001</t>
  </si>
  <si>
    <t>Rozvaděč RE+RH</t>
  </si>
  <si>
    <t>-1017424590</t>
  </si>
  <si>
    <t>741000002</t>
  </si>
  <si>
    <t>Rozvaděč RS1.1</t>
  </si>
  <si>
    <t>430906504</t>
  </si>
  <si>
    <t>741000003</t>
  </si>
  <si>
    <t>Rozvaděč RS1.2</t>
  </si>
  <si>
    <t>-2121737396</t>
  </si>
  <si>
    <t>741000004</t>
  </si>
  <si>
    <t>Hlavní ochranné pořípojnice MET v krabici</t>
  </si>
  <si>
    <t>-483268421</t>
  </si>
  <si>
    <t>743</t>
  </si>
  <si>
    <t>Elektromontáže - hrubá montáž</t>
  </si>
  <si>
    <t>743000001</t>
  </si>
  <si>
    <t>Instalační krabice rozbočné, včetně svorek a víček.</t>
  </si>
  <si>
    <t>373254352</t>
  </si>
  <si>
    <t>743000002</t>
  </si>
  <si>
    <t>Instalační PVC trubka ohebná pr. 16mm, vč. uchycení</t>
  </si>
  <si>
    <t>-1598981242</t>
  </si>
  <si>
    <t>744</t>
  </si>
  <si>
    <t>Elektromontáže - rozvody vodičů měděných</t>
  </si>
  <si>
    <t>744000001</t>
  </si>
  <si>
    <t>Kabel s Cu jádrem CYKY-O 3x1,5</t>
  </si>
  <si>
    <t>1752473421</t>
  </si>
  <si>
    <t>744000002</t>
  </si>
  <si>
    <t>Kabel s Cu jádrem CYKY-J 3x1,5</t>
  </si>
  <si>
    <t>-1030927073</t>
  </si>
  <si>
    <t>744000003</t>
  </si>
  <si>
    <t>Kabel s Cu jádrem CYKY-J 3x2,5</t>
  </si>
  <si>
    <t>39876591</t>
  </si>
  <si>
    <t>744000004</t>
  </si>
  <si>
    <t>Kabel s Cu jádrem CYKY-J 5x1,5</t>
  </si>
  <si>
    <t>1914148783</t>
  </si>
  <si>
    <t>744000005</t>
  </si>
  <si>
    <t>Kabel s Cu jádrem CYKY-J 5x6</t>
  </si>
  <si>
    <t>419282506</t>
  </si>
  <si>
    <t>744000006</t>
  </si>
  <si>
    <t>Kabel s Cu jádrem CYKY-J 5x10</t>
  </si>
  <si>
    <t>1762510231</t>
  </si>
  <si>
    <t>744000007</t>
  </si>
  <si>
    <t>Kabel s Cu jádrem CYKY-J 5x16</t>
  </si>
  <si>
    <t>-718341689</t>
  </si>
  <si>
    <t>744000008</t>
  </si>
  <si>
    <t>Kabel s Cu jádrem CYKY-J 4x25</t>
  </si>
  <si>
    <t>243845542</t>
  </si>
  <si>
    <t>744000009</t>
  </si>
  <si>
    <t>Kabel s Cu jádrem CY10zž</t>
  </si>
  <si>
    <t>1112272560</t>
  </si>
  <si>
    <t>744000010</t>
  </si>
  <si>
    <t>Kabel s Cu jádrem CY25zž</t>
  </si>
  <si>
    <t>-1755555204</t>
  </si>
  <si>
    <t>747</t>
  </si>
  <si>
    <t>Elektromontáže - kompletace rozvodů</t>
  </si>
  <si>
    <t>747000001</t>
  </si>
  <si>
    <t>Spínač řaz. 1, zapuštěný, IP20, 250V/10A, vč. Rámečků, instalačních krabic.</t>
  </si>
  <si>
    <t>-1438573153</t>
  </si>
  <si>
    <t>747000002</t>
  </si>
  <si>
    <t>Spínač řaz. 5, zapuštěný, IP20, 250V/10A, vč. Rámečků, instalačních krabic.</t>
  </si>
  <si>
    <t>-2027237186</t>
  </si>
  <si>
    <t>747000003</t>
  </si>
  <si>
    <t>Spínač řaz. 6, zapuštěný, IP20, 250V/10A, vč. Rámečků, instalačních krabic.</t>
  </si>
  <si>
    <t>-558922963</t>
  </si>
  <si>
    <t>747000004</t>
  </si>
  <si>
    <t>Spínač řaz. 7, zapuštěný, IP20, 250V/10A, vč. Rámečků, instalačních krabic.</t>
  </si>
  <si>
    <t>-671268687</t>
  </si>
  <si>
    <t>747000005</t>
  </si>
  <si>
    <t>Tlačítkový spínač, zapuštěný, IP20, 250V/10A, vč. Rámečků, instalačních krabic.</t>
  </si>
  <si>
    <t>578384842</t>
  </si>
  <si>
    <t>747000006</t>
  </si>
  <si>
    <t>Výkonový regulátor pro systém DALI, otočné ovládání a tlačítkové spínání, vč. krytu stmívače s otočným ovladačem, 230V, IP20,  vč. Rámečků, instalačních krabic.</t>
  </si>
  <si>
    <t>2134643399</t>
  </si>
  <si>
    <t>747000007</t>
  </si>
  <si>
    <t>Snímač pohybu 220°, nástěnný, dosah min. 10m, IP55</t>
  </si>
  <si>
    <t>835857280</t>
  </si>
  <si>
    <t>747000008</t>
  </si>
  <si>
    <t>Snímač pohybu 360°, nástěnný, dosah min. 10m, IP20</t>
  </si>
  <si>
    <t>1986729724</t>
  </si>
  <si>
    <t>747000009</t>
  </si>
  <si>
    <t>Zásuvka 2P+PE (jednonásobná) s clonkami, IP20, 250V/16A, vč. Rámečků, instalačních krabic, bezpečnostní zátky.</t>
  </si>
  <si>
    <t>-1315942118</t>
  </si>
  <si>
    <t>747000010</t>
  </si>
  <si>
    <t>Zásuvka 2P+PE (dvojnásobná) s natočenou vrchní dutinou, IP20, 250V/16A, vč. instalačních krabic.</t>
  </si>
  <si>
    <t>1145520447</t>
  </si>
  <si>
    <t>747000011</t>
  </si>
  <si>
    <t>Slaboproudá zásuvka, vč. krytky a rámečku, instalačních krabic.</t>
  </si>
  <si>
    <t>51802445</t>
  </si>
  <si>
    <t>748</t>
  </si>
  <si>
    <t>Elektromontáže - osvětlovací zařízení a svítidla</t>
  </si>
  <si>
    <t>748000001</t>
  </si>
  <si>
    <t>S3 - vsazené svítidlo,  592x 592 x 60 mm, 32W, 4000K, IP40, 3591lm, ON/OFF</t>
  </si>
  <si>
    <t>835644696</t>
  </si>
  <si>
    <t>748000002</t>
  </si>
  <si>
    <t>S4 - přisazené svítidlo, bílé, 1403 x 57 x 67 mm, 31W, 4000K, IP40, 4090lm, ON/OFF</t>
  </si>
  <si>
    <t>1927459782</t>
  </si>
  <si>
    <t>748000003</t>
  </si>
  <si>
    <t>S4 N - přisazené svítidlo, bílé, 1403 x 57 x 67 mm, 31W, 4000K, IP40, 4090lm, el. předradník nestmívatelný s 1h nouzí</t>
  </si>
  <si>
    <t>-974540771</t>
  </si>
  <si>
    <t>748000004</t>
  </si>
  <si>
    <t>S5 -  přisazené svítidlo, stříbrné, 1150 x 87 mm, 91W, 4000K, IP20, 10340lm, ON/OFF</t>
  </si>
  <si>
    <t>-1770739058</t>
  </si>
  <si>
    <t>748000005</t>
  </si>
  <si>
    <t>S6 -  vsazené svítidlo, 561 x 54 x 95 mm, 11W, 3000K, IP20, 1260lm, DALI dim</t>
  </si>
  <si>
    <t>-1750418002</t>
  </si>
  <si>
    <t>748000006</t>
  </si>
  <si>
    <t>S7 -  přisazené svítidlo, bílé, 3366 x 57 x 67 mm, 75W, 4000K, IP40, 9120lm, ON/OFF</t>
  </si>
  <si>
    <t>335123656</t>
  </si>
  <si>
    <t>748000007</t>
  </si>
  <si>
    <t>S13 - přisazené svítidlo, 400 x 400 x 48 mm, 36W, 3000K, IP54, 3200lm</t>
  </si>
  <si>
    <t>44071245</t>
  </si>
  <si>
    <t>748000008</t>
  </si>
  <si>
    <t>S14 - přisazené svítidlo, 280 x 280 x 48 mm, 18W, 3000K, IP54, 1750lm</t>
  </si>
  <si>
    <t>-1649189253</t>
  </si>
  <si>
    <t>748000009</t>
  </si>
  <si>
    <t>N 01 - přisazené nouzové svítidlo, IP65, 6500K, s 1h nouzí</t>
  </si>
  <si>
    <t>-1363797751</t>
  </si>
  <si>
    <t>748000010</t>
  </si>
  <si>
    <t>N 02 - přisazené nouzové svítidlo, IP20, piktogramy směru úniku, autonomní test s 1h nouzí</t>
  </si>
  <si>
    <t>-50468598</t>
  </si>
  <si>
    <t>748000011</t>
  </si>
  <si>
    <t>N 03 - přisazené nouzové svítidlo, čtvercové, bílé, IP20, autonomní test s 1h nouzí</t>
  </si>
  <si>
    <t>494081986</t>
  </si>
  <si>
    <t>748000012</t>
  </si>
  <si>
    <t>N 04 - přisazené nouzové svítidlo, čtvercové, bílé, asymetr. optika, IP20, autonomní test s 1h nouzí</t>
  </si>
  <si>
    <t>1700440085</t>
  </si>
  <si>
    <t>748000013</t>
  </si>
  <si>
    <t>Demontáž a následná montáž stávajícího svítidla</t>
  </si>
  <si>
    <t>-830898095</t>
  </si>
  <si>
    <t>749</t>
  </si>
  <si>
    <t>Elektromontáže - ostatní práce a konstrukce</t>
  </si>
  <si>
    <t>749000001</t>
  </si>
  <si>
    <t>Drobný montážní materiál (stahovací pásky, sádra, hmoždinky, šrouby, hřebíky, izolační pásky, kotvící materíál …)</t>
  </si>
  <si>
    <t>soubor</t>
  </si>
  <si>
    <t>-1482231286</t>
  </si>
  <si>
    <t>749000002</t>
  </si>
  <si>
    <t>Zařízení staveniště</t>
  </si>
  <si>
    <t>1570016976</t>
  </si>
  <si>
    <t>749000003</t>
  </si>
  <si>
    <t>Demontáž stávající elektroinstalace, vč. kabeláže (3x rozvaděč, cca. 30x svítidlo, 20x zásuvky, 15x vypínač)</t>
  </si>
  <si>
    <t>-377392063</t>
  </si>
  <si>
    <t>749000004</t>
  </si>
  <si>
    <t>Přepojení nových přívodních vedení do stávajících patrových rozvaděčů - 5ks</t>
  </si>
  <si>
    <t>-1970034061</t>
  </si>
  <si>
    <t>749000005</t>
  </si>
  <si>
    <t>Uložení stávající kabeláže slaboproudých rozvodů pod omítku</t>
  </si>
  <si>
    <t>-1489331580</t>
  </si>
  <si>
    <t>749000006</t>
  </si>
  <si>
    <t>Ekologická likvidace odpadů</t>
  </si>
  <si>
    <t>1030520190</t>
  </si>
  <si>
    <t>749000007</t>
  </si>
  <si>
    <t>Koordinace mezi profesemi (cca. 6hod.)</t>
  </si>
  <si>
    <t>1899438574</t>
  </si>
  <si>
    <t>749000008</t>
  </si>
  <si>
    <t>Výkony spojené s prácemi v budově, stavební přípomoce, drážkování do zdi  (cca. 40hod.)</t>
  </si>
  <si>
    <t>-1771005893</t>
  </si>
  <si>
    <t>749000009</t>
  </si>
  <si>
    <t>Závěrečná měření, kontrola a nastavení prvků.</t>
  </si>
  <si>
    <t>1841724793</t>
  </si>
  <si>
    <t>749000010</t>
  </si>
  <si>
    <t>Revize a revizní zprávy.</t>
  </si>
  <si>
    <t>-588259844</t>
  </si>
  <si>
    <t>749000011</t>
  </si>
  <si>
    <t>319091522</t>
  </si>
  <si>
    <t>749000012</t>
  </si>
  <si>
    <t>Zaškolení obsluhy.</t>
  </si>
  <si>
    <t>1531808764</t>
  </si>
  <si>
    <t xml:space="preserve">Položkový rozpočet </t>
  </si>
  <si>
    <t>S:</t>
  </si>
  <si>
    <t>Rekonstrukce MŠ Svojsíkova 242  stavební práce slaboproud 1. etapa</t>
  </si>
  <si>
    <t>O:</t>
  </si>
  <si>
    <t>Chotěboř</t>
  </si>
  <si>
    <t>R:</t>
  </si>
  <si>
    <t>C:</t>
  </si>
  <si>
    <t>P.č.</t>
  </si>
  <si>
    <t>Číslo položky</t>
  </si>
  <si>
    <t>Název položky</t>
  </si>
  <si>
    <t>množství</t>
  </si>
  <si>
    <t>cena / MJ</t>
  </si>
  <si>
    <t>Celkem</t>
  </si>
  <si>
    <t>Díl:</t>
  </si>
  <si>
    <t>Upravy povrchů vnitřní</t>
  </si>
  <si>
    <t>612100010RAA</t>
  </si>
  <si>
    <t>Hrubá výplň rýh ve stěnách, včetně omítky a malby 1.etapa slaboproud</t>
  </si>
  <si>
    <t>97</t>
  </si>
  <si>
    <t>Prorážení otvorů</t>
  </si>
  <si>
    <t>974031133R00</t>
  </si>
  <si>
    <t>Vysekání rýh ve zdi cihelné 5 x 10 cm slaboproud, I. etapa</t>
  </si>
  <si>
    <t>979990107R00</t>
  </si>
  <si>
    <t>Poplatek za skládku suti - směs betonu,cihel,dřeva</t>
  </si>
  <si>
    <t>979081111R00</t>
  </si>
  <si>
    <t>Odvoz suti a vybour. hmot na skládku do 1 km</t>
  </si>
  <si>
    <t>979081121R00</t>
  </si>
  <si>
    <t>Příplatek k odvozu za každý další 1 km</t>
  </si>
  <si>
    <t>3,96*4</t>
  </si>
  <si>
    <t>979082111R00</t>
  </si>
  <si>
    <t>Vnitrostaveništní doprava suti do 10 m</t>
  </si>
  <si>
    <t>979082121R00</t>
  </si>
  <si>
    <t>Příplatek k vnitrost. dopravě suti za dalších 5 m</t>
  </si>
  <si>
    <t>99</t>
  </si>
  <si>
    <t>Staveništní přesun hmot</t>
  </si>
  <si>
    <t>999281108R00</t>
  </si>
  <si>
    <t>Přesun hmot pro opravy a údržbu do výšky 12 m, slaboproud</t>
  </si>
  <si>
    <t>999281196R00</t>
  </si>
  <si>
    <t>Přesun hmot, opravy a údržba, příplatek do 5 km</t>
  </si>
  <si>
    <t>VN</t>
  </si>
  <si>
    <t>Vedlejší náklady</t>
  </si>
  <si>
    <t>kompl</t>
  </si>
  <si>
    <t>Rekapitulace nákladů</t>
  </si>
  <si>
    <t>Rekonstrukce MŠ Svojsíkova 1. etapa</t>
  </si>
  <si>
    <t>MĚSTO CHOTĚBOŘ</t>
  </si>
  <si>
    <t>Zhotovitel:</t>
  </si>
  <si>
    <t>cena bez DPH</t>
  </si>
  <si>
    <t>cena vč. 21% DPH</t>
  </si>
  <si>
    <t>Stavební část 1. etapa</t>
  </si>
  <si>
    <t>Vytápění</t>
  </si>
  <si>
    <t>Elektroinstalace silnoproud</t>
  </si>
  <si>
    <t>Stavební práce - slaboproud</t>
  </si>
  <si>
    <t>Slaboproud</t>
  </si>
  <si>
    <t>Cena celkem</t>
  </si>
  <si>
    <t xml:space="preserve">Rekonstrukce MŠ, Svojsíkova 242, 583 01 Chotěboř
</t>
  </si>
  <si>
    <t>Poř.</t>
  </si>
  <si>
    <t>J.c. dodávka</t>
  </si>
  <si>
    <t>J.c. montáž</t>
  </si>
  <si>
    <t>Cena</t>
  </si>
  <si>
    <t>ELE</t>
  </si>
  <si>
    <t>Elektroinstalace - slaboproud</t>
  </si>
  <si>
    <t>100</t>
  </si>
  <si>
    <t>Rozvaděče</t>
  </si>
  <si>
    <t>DR - slaboproudý, nástěnný, datový rozvaděč RACK - 18U, 600x450mm, skleněné dveře, šedý
vč. 1x police s perforací, 3x vyvazovací panel, 1x napájecí panel 8x230V, propojovací kabely</t>
  </si>
  <si>
    <t>200</t>
  </si>
  <si>
    <t>Strukturovaná kabeláž, vč. montážního a kotvícího materiálu, příslušenství</t>
  </si>
  <si>
    <t>Kompletní zásuvka 1x RJ45/u, CAT5e, vč. krytky, popisového pole (štítku), rámečku (společné rámečky se silnoproudem), instalační krabice</t>
  </si>
  <si>
    <t>ks</t>
  </si>
  <si>
    <t>Kompletní zásuvka 2x RJ45/u, CAT5e, vč. krytky, popisového pole (štítku), rámečku (společné rámečky se silnoproudem), instalační krabice</t>
  </si>
  <si>
    <t>Access point - přístupový bod WIFI, vestavěná anténa, nástěnný, přenosová rychlost až 1317Mbps</t>
  </si>
  <si>
    <t>Konektor RJ45 CAT5e</t>
  </si>
  <si>
    <t>Patchpanel 24 portů CAT5e (v rozvaděči DR)</t>
  </si>
  <si>
    <t>Switch 24 portů CAT5e (v rozvaděči DR)</t>
  </si>
  <si>
    <t>Kabel U/UTP 5e</t>
  </si>
  <si>
    <t>Ostatní náklady</t>
  </si>
  <si>
    <t>Popis modulu RJ45</t>
  </si>
  <si>
    <t>Popis segmentu UTP</t>
  </si>
  <si>
    <t>Měření segmentu UTP cat. 5e</t>
  </si>
  <si>
    <t>Ceková kontrola sítě</t>
  </si>
  <si>
    <t>Měřící protokoly - komplet</t>
  </si>
  <si>
    <t>300</t>
  </si>
  <si>
    <t>Telefonní rozvody, vč. montážního a kotvícího materiálu, příslušenství</t>
  </si>
  <si>
    <t>Telefonní ústředna, vč. rozšiřující karty a instalačního materiálu, popis viz TZ</t>
  </si>
  <si>
    <t>400</t>
  </si>
  <si>
    <t>Videotelefon - IP Interkom, vč. montážního a kotvícího materiálu, příslušenství</t>
  </si>
  <si>
    <t>Nástěnný videotelefon/videomonitor, 7"LCD s kapacitní dotykovou plochou, ovládání zámku, vč. instalační krabice</t>
  </si>
  <si>
    <t>Switch 24x 10/100Mbps (PoE/PoE+), 2x Gigabit, 370W (v rozvaděči DR)</t>
  </si>
  <si>
    <t>Bezkontaktní přívěšek s pamětí 1KB</t>
  </si>
  <si>
    <t>Napájecí zdroj 12VDC</t>
  </si>
  <si>
    <t>Zapuštěný zámek dveří 12V/230mA (elektrický otvírač dveří), stav. Střelka</t>
  </si>
  <si>
    <t>Protizákmitová ochrana na zámky</t>
  </si>
  <si>
    <t>Odchodové tlačítko, vč. instalační krabice</t>
  </si>
  <si>
    <t>Kabel s Cu jádrem J-Y(ST)Y 2x2x0,8</t>
  </si>
  <si>
    <t>500</t>
  </si>
  <si>
    <t>Kabelové trasy, montážní materiál</t>
  </si>
  <si>
    <t>Zásuvka 2P+PE (jednonásobná), zapuštěná, IP20, 250V/16A, vč. rámečků, vícerámečků, instalačních krabic.</t>
  </si>
  <si>
    <t>Instalační ohebná trubka, PVC, d=20mm. Střední mechanické namáhání.</t>
  </si>
  <si>
    <t>Instalační plastová lišta hranatá 20x20, vč. víka, příslušenství, kotvícího materiálu</t>
  </si>
  <si>
    <t>Instalační plastová lišta hranatá 40x20, vč. víka, příslušenství, kotvícího materiálu</t>
  </si>
  <si>
    <t>600</t>
  </si>
  <si>
    <t>Demontáže, následné montáže</t>
  </si>
  <si>
    <t xml:space="preserve">Demontáž stávající slaboproudé elektroinstalace </t>
  </si>
  <si>
    <t>700</t>
  </si>
  <si>
    <t>Ostatní</t>
  </si>
  <si>
    <t>Naprogramování a oživení slaboproudých systémů</t>
  </si>
  <si>
    <t>Všechny pohledové a koncové prvky musí být schváleny investorem nebo architektem. Navržené technické řešení odpovídá použití referenčních výrobků, při jejich záměně nutno v technickém řešení zohlednit odlišné parametry (i v návaznosti na ostatní profese)</t>
  </si>
  <si>
    <t>Dokumentace skutečného provedení stavby a realizační dokumentace</t>
  </si>
  <si>
    <t>01</t>
  </si>
  <si>
    <t>PD skutečného provedení a realizační dokumentace</t>
  </si>
  <si>
    <t>Venkovní jednotka videotelefonu - audio/video modul s jedním tlačítkem, modul bezkontaktní čtečky, instalační krabice, rámeček 2 moduly, kryt - zadní vstup</t>
  </si>
  <si>
    <t>Venkovní jednotka videotelefonu - audio/video modul s jedním tlačítkem, 2x modul se šesti tlačítky, modul bezkontaktní čtečky, instalační krabice, 2x rámeček 2 moduly, kryt - hlavní vstup</t>
  </si>
  <si>
    <t>Realizační dokumentace stavby</t>
  </si>
  <si>
    <t>Vypracování provozních manuálů, manuálů údržby a zaškolení obsluhy. Technologické a komplexní zkoušky všech systémů, závěrečná měření, nastavení a uvedení do provozu. Výchozí revize, protokoly, popisy prvků a tras. Koordinace mezi profesemi. Doprava všech materiálů a vybavení. Drobný montážní materiál (stahovací pásky, příchytky, hmoždinky, šrouby, hřebíky, izolační pásky, …). Zařízení staveniště.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</si>
</sst>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#,##0.00%"/>
    <numFmt numFmtId="166" formatCode="dd\.mm\.yyyy"/>
    <numFmt numFmtId="167" formatCode="#,##0.00000"/>
    <numFmt numFmtId="168" formatCode="#,##0.000"/>
    <numFmt numFmtId="169" formatCode="_(#,##0&quot;.&quot;_);;;_(@_)"/>
    <numFmt numFmtId="170" formatCode="_(#,##0.00_);[Red]\-\ #,##0.00_);&quot;–&quot;??;_(@_)"/>
    <numFmt numFmtId="171" formatCode="_(#,##0_);[Red]\-\ #,##0_);&quot;–&quot;??;_(@_)"/>
    <numFmt numFmtId="172" formatCode="_(#,##0.0??;\-\ #,##0.0??;&quot;–&quot;???;_(@_)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46464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indexed="12"/>
      <name val="Arial CE"/>
      <family val="2"/>
    </font>
    <font>
      <u val="singleAccounting"/>
      <sz val="10"/>
      <name val="Arial CE"/>
      <family val="2"/>
    </font>
    <font>
      <b/>
      <sz val="12"/>
      <color indexed="25"/>
      <name val="Arial"/>
      <family val="2"/>
    </font>
    <font>
      <b/>
      <sz val="13"/>
      <color indexed="61"/>
      <name val="Arial"/>
      <family val="2"/>
    </font>
    <font>
      <b/>
      <sz val="9"/>
      <color indexed="18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name val="Arial"/>
      <family val="2"/>
    </font>
    <font>
      <i/>
      <sz val="10"/>
      <name val="Arial CE"/>
      <family val="2"/>
    </font>
    <font>
      <b/>
      <sz val="9"/>
      <color indexed="8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3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6" fontId="3" fillId="0" borderId="0" xfId="0" applyNumberFormat="1" applyFont="1" applyAlignment="1">
      <alignment horizontal="left" vertical="center"/>
    </xf>
    <xf numFmtId="0" fontId="0" fillId="0" borderId="8" xfId="0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14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167" fontId="22" fillId="0" borderId="8" xfId="0" applyNumberFormat="1" applyFont="1" applyBorder="1"/>
    <xf numFmtId="167" fontId="22" fillId="0" borderId="17" xfId="0" applyNumberFormat="1" applyFont="1" applyBorder="1"/>
    <xf numFmtId="4" fontId="2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8" fillId="0" borderId="18" xfId="0" applyFont="1" applyBorder="1"/>
    <xf numFmtId="167" fontId="8" fillId="0" borderId="0" xfId="0" applyNumberFormat="1" applyFont="1"/>
    <xf numFmtId="167" fontId="8" fillId="0" borderId="19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4" fontId="17" fillId="2" borderId="20" xfId="0" applyNumberFormat="1" applyFont="1" applyFill="1" applyBorder="1" applyAlignment="1" applyProtection="1">
      <alignment vertical="center"/>
      <protection locked="0"/>
    </xf>
    <xf numFmtId="0" fontId="18" fillId="2" borderId="18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167" fontId="18" fillId="0" borderId="0" xfId="0" applyNumberFormat="1" applyFont="1" applyAlignment="1">
      <alignment vertical="center"/>
    </xf>
    <xf numFmtId="167" fontId="18" fillId="0" borderId="19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4" fontId="25" fillId="2" borderId="20" xfId="0" applyNumberFormat="1" applyFont="1" applyFill="1" applyBorder="1" applyAlignment="1" applyProtection="1">
      <alignment vertical="center"/>
      <protection locked="0"/>
    </xf>
    <xf numFmtId="0" fontId="18" fillId="2" borderId="21" xfId="0" applyFont="1" applyFill="1" applyBorder="1" applyAlignment="1" applyProtection="1">
      <alignment horizontal="left" vertical="center"/>
      <protection locked="0"/>
    </xf>
    <xf numFmtId="0" fontId="1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7" fontId="18" fillId="0" borderId="16" xfId="0" applyNumberFormat="1" applyFont="1" applyBorder="1" applyAlignment="1">
      <alignment vertical="center"/>
    </xf>
    <xf numFmtId="167" fontId="18" fillId="0" borderId="22" xfId="0" applyNumberFormat="1" applyFont="1" applyBorder="1" applyAlignment="1">
      <alignment vertical="center"/>
    </xf>
    <xf numFmtId="0" fontId="3" fillId="0" borderId="0" xfId="21" applyAlignment="1">
      <alignment vertical="top"/>
      <protection/>
    </xf>
    <xf numFmtId="49" fontId="3" fillId="0" borderId="0" xfId="21" applyNumberFormat="1" applyAlignment="1">
      <alignment vertical="top"/>
      <protection/>
    </xf>
    <xf numFmtId="49" fontId="3" fillId="0" borderId="23" xfId="21" applyNumberFormat="1" applyBorder="1" applyAlignment="1">
      <alignment vertical="center"/>
      <protection/>
    </xf>
    <xf numFmtId="49" fontId="3" fillId="0" borderId="23" xfId="21" applyNumberFormat="1" applyBorder="1" applyAlignment="1">
      <alignment vertical="center"/>
      <protection/>
    </xf>
    <xf numFmtId="0" fontId="3" fillId="0" borderId="24" xfId="21" applyBorder="1" applyAlignment="1">
      <alignment vertical="center"/>
      <protection/>
    </xf>
    <xf numFmtId="0" fontId="3" fillId="0" borderId="24" xfId="21" applyBorder="1" applyAlignment="1">
      <alignment vertical="center"/>
      <protection/>
    </xf>
    <xf numFmtId="0" fontId="3" fillId="4" borderId="24" xfId="21" applyFill="1" applyBorder="1">
      <alignment/>
      <protection/>
    </xf>
    <xf numFmtId="49" fontId="3" fillId="4" borderId="23" xfId="21" applyNumberFormat="1" applyFill="1" applyBorder="1">
      <alignment/>
      <protection/>
    </xf>
    <xf numFmtId="0" fontId="3" fillId="4" borderId="23" xfId="21" applyFill="1" applyBorder="1">
      <alignment/>
      <protection/>
    </xf>
    <xf numFmtId="0" fontId="3" fillId="4" borderId="25" xfId="21" applyFill="1" applyBorder="1">
      <alignment/>
      <protection/>
    </xf>
    <xf numFmtId="0" fontId="3" fillId="4" borderId="26" xfId="21" applyFill="1" applyBorder="1">
      <alignment/>
      <protection/>
    </xf>
    <xf numFmtId="0" fontId="0" fillId="0" borderId="27" xfId="21" applyFont="1" applyBorder="1" applyAlignment="1">
      <alignment vertical="top"/>
      <protection/>
    </xf>
    <xf numFmtId="0" fontId="3" fillId="4" borderId="28" xfId="21" applyFill="1" applyBorder="1" applyAlignment="1">
      <alignment vertical="top"/>
      <protection/>
    </xf>
    <xf numFmtId="0" fontId="3" fillId="4" borderId="29" xfId="21" applyFill="1" applyBorder="1">
      <alignment/>
      <protection/>
    </xf>
    <xf numFmtId="49" fontId="3" fillId="4" borderId="29" xfId="21" applyNumberFormat="1" applyFill="1" applyBorder="1">
      <alignment/>
      <protection/>
    </xf>
    <xf numFmtId="0" fontId="0" fillId="0" borderId="30" xfId="21" applyFont="1" applyBorder="1" applyAlignment="1">
      <alignment vertical="top" shrinkToFit="1"/>
      <protection/>
    </xf>
    <xf numFmtId="0" fontId="3" fillId="4" borderId="31" xfId="21" applyFill="1" applyBorder="1" applyAlignment="1">
      <alignment vertical="top" shrinkToFit="1"/>
      <protection/>
    </xf>
    <xf numFmtId="0" fontId="28" fillId="0" borderId="30" xfId="21" applyFont="1" applyBorder="1" applyAlignment="1">
      <alignment vertical="top" wrapText="1" shrinkToFit="1"/>
      <protection/>
    </xf>
    <xf numFmtId="167" fontId="0" fillId="0" borderId="32" xfId="21" applyNumberFormat="1" applyFont="1" applyBorder="1" applyAlignment="1">
      <alignment vertical="top" shrinkToFit="1"/>
      <protection/>
    </xf>
    <xf numFmtId="167" fontId="3" fillId="4" borderId="33" xfId="21" applyNumberFormat="1" applyFill="1" applyBorder="1" applyAlignment="1">
      <alignment vertical="top" shrinkToFit="1"/>
      <protection/>
    </xf>
    <xf numFmtId="167" fontId="28" fillId="0" borderId="32" xfId="21" applyNumberFormat="1" applyFont="1" applyBorder="1" applyAlignment="1">
      <alignment vertical="top" wrapText="1" shrinkToFit="1"/>
      <protection/>
    </xf>
    <xf numFmtId="4" fontId="0" fillId="0" borderId="32" xfId="21" applyNumberFormat="1" applyFont="1" applyBorder="1" applyAlignment="1">
      <alignment vertical="top" shrinkToFit="1"/>
      <protection/>
    </xf>
    <xf numFmtId="4" fontId="3" fillId="4" borderId="33" xfId="21" applyNumberFormat="1" applyFill="1" applyBorder="1" applyAlignment="1">
      <alignment vertical="top" shrinkToFit="1"/>
      <protection/>
    </xf>
    <xf numFmtId="0" fontId="3" fillId="4" borderId="29" xfId="21" applyFill="1" applyBorder="1">
      <alignment/>
      <protection/>
    </xf>
    <xf numFmtId="0" fontId="3" fillId="4" borderId="34" xfId="21" applyFill="1" applyBorder="1" applyAlignment="1">
      <alignment vertical="top"/>
      <protection/>
    </xf>
    <xf numFmtId="49" fontId="3" fillId="4" borderId="34" xfId="21" applyNumberFormat="1" applyFill="1" applyBorder="1" applyAlignment="1">
      <alignment vertical="top"/>
      <protection/>
    </xf>
    <xf numFmtId="49" fontId="3" fillId="4" borderId="24" xfId="21" applyNumberFormat="1" applyFill="1" applyBorder="1" applyAlignment="1">
      <alignment vertical="top"/>
      <protection/>
    </xf>
    <xf numFmtId="0" fontId="3" fillId="4" borderId="25" xfId="21" applyFill="1" applyBorder="1" applyAlignment="1">
      <alignment vertical="top"/>
      <protection/>
    </xf>
    <xf numFmtId="167" fontId="3" fillId="4" borderId="24" xfId="21" applyNumberFormat="1" applyFill="1" applyBorder="1" applyAlignment="1">
      <alignment vertical="top"/>
      <protection/>
    </xf>
    <xf numFmtId="4" fontId="3" fillId="4" borderId="24" xfId="21" applyNumberFormat="1" applyFill="1" applyBorder="1" applyAlignment="1">
      <alignment vertical="top"/>
      <protection/>
    </xf>
    <xf numFmtId="0" fontId="0" fillId="0" borderId="28" xfId="21" applyFont="1" applyBorder="1" applyAlignment="1">
      <alignment vertical="top"/>
      <protection/>
    </xf>
    <xf numFmtId="0" fontId="0" fillId="0" borderId="31" xfId="21" applyFont="1" applyBorder="1" applyAlignment="1">
      <alignment vertical="top" shrinkToFit="1"/>
      <protection/>
    </xf>
    <xf numFmtId="167" fontId="0" fillId="0" borderId="33" xfId="21" applyNumberFormat="1" applyFont="1" applyBorder="1" applyAlignment="1">
      <alignment vertical="top" shrinkToFit="1"/>
      <protection/>
    </xf>
    <xf numFmtId="4" fontId="0" fillId="0" borderId="33" xfId="21" applyNumberFormat="1" applyFont="1" applyBorder="1" applyAlignment="1">
      <alignment vertical="top" shrinkToFit="1"/>
      <protection/>
    </xf>
    <xf numFmtId="0" fontId="14" fillId="4" borderId="34" xfId="21" applyFont="1" applyFill="1" applyBorder="1" applyAlignment="1">
      <alignment vertical="top"/>
      <protection/>
    </xf>
    <xf numFmtId="49" fontId="14" fillId="4" borderId="23" xfId="21" applyNumberFormat="1" applyFont="1" applyFill="1" applyBorder="1" applyAlignment="1">
      <alignment vertical="top"/>
      <protection/>
    </xf>
    <xf numFmtId="0" fontId="14" fillId="4" borderId="23" xfId="21" applyFont="1" applyFill="1" applyBorder="1" applyAlignment="1">
      <alignment vertical="top"/>
      <protection/>
    </xf>
    <xf numFmtId="4" fontId="14" fillId="4" borderId="25" xfId="21" applyNumberFormat="1" applyFont="1" applyFill="1" applyBorder="1" applyAlignment="1">
      <alignment vertical="top"/>
      <protection/>
    </xf>
    <xf numFmtId="0" fontId="0" fillId="0" borderId="32" xfId="21" applyFont="1" applyBorder="1" applyAlignment="1">
      <alignment horizontal="left" vertical="top" wrapText="1"/>
      <protection/>
    </xf>
    <xf numFmtId="0" fontId="3" fillId="4" borderId="33" xfId="21" applyFill="1" applyBorder="1" applyAlignment="1">
      <alignment horizontal="left" vertical="top" wrapText="1"/>
      <protection/>
    </xf>
    <xf numFmtId="0" fontId="28" fillId="0" borderId="32" xfId="21" applyFont="1" applyBorder="1" applyAlignment="1" quotePrefix="1">
      <alignment horizontal="left" vertical="top" wrapText="1"/>
      <protection/>
    </xf>
    <xf numFmtId="49" fontId="3" fillId="0" borderId="0" xfId="21" applyNumberFormat="1" applyAlignment="1">
      <alignment horizontal="left" vertical="top" wrapText="1"/>
      <protection/>
    </xf>
    <xf numFmtId="49" fontId="14" fillId="4" borderId="23" xfId="21" applyNumberFormat="1" applyFont="1" applyFill="1" applyBorder="1" applyAlignment="1">
      <alignment horizontal="left" vertical="top" wrapText="1"/>
      <protection/>
    </xf>
    <xf numFmtId="0" fontId="4" fillId="0" borderId="0" xfId="0" applyFont="1"/>
    <xf numFmtId="0" fontId="2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right" vertical="center"/>
    </xf>
    <xf numFmtId="164" fontId="3" fillId="0" borderId="0" xfId="20" applyFont="1"/>
    <xf numFmtId="164" fontId="29" fillId="0" borderId="0" xfId="20" applyFont="1" applyAlignment="1">
      <alignment horizontal="right" vertical="center"/>
    </xf>
    <xf numFmtId="164" fontId="29" fillId="0" borderId="0" xfId="20" applyFont="1"/>
    <xf numFmtId="4" fontId="14" fillId="0" borderId="0" xfId="0" applyNumberFormat="1" applyFont="1"/>
    <xf numFmtId="164" fontId="14" fillId="0" borderId="0" xfId="0" applyNumberFormat="1" applyFont="1"/>
    <xf numFmtId="169" fontId="30" fillId="0" borderId="0" xfId="0" applyNumberFormat="1" applyFont="1"/>
    <xf numFmtId="49" fontId="30" fillId="0" borderId="0" xfId="0" applyNumberFormat="1" applyFont="1"/>
    <xf numFmtId="49" fontId="32" fillId="0" borderId="35" xfId="0" applyNumberFormat="1" applyFont="1" applyBorder="1" applyAlignment="1">
      <alignment horizontal="center" wrapText="1"/>
    </xf>
    <xf numFmtId="49" fontId="32" fillId="0" borderId="35" xfId="0" applyNumberFormat="1" applyFont="1" applyBorder="1" applyAlignment="1">
      <alignment wrapText="1"/>
    </xf>
    <xf numFmtId="49" fontId="32" fillId="0" borderId="35" xfId="0" applyNumberFormat="1" applyFont="1" applyBorder="1" applyAlignment="1">
      <alignment horizontal="left" wrapText="1"/>
    </xf>
    <xf numFmtId="49" fontId="32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 wrapText="1"/>
    </xf>
    <xf numFmtId="49" fontId="33" fillId="0" borderId="36" xfId="0" applyNumberFormat="1" applyFont="1" applyBorder="1" applyAlignment="1">
      <alignment horizontal="left" wrapText="1"/>
    </xf>
    <xf numFmtId="49" fontId="32" fillId="0" borderId="36" xfId="0" applyNumberFormat="1" applyFont="1" applyBorder="1" applyAlignment="1">
      <alignment horizontal="center" wrapText="1"/>
    </xf>
    <xf numFmtId="170" fontId="30" fillId="0" borderId="0" xfId="0" applyNumberFormat="1" applyFont="1" applyAlignment="1">
      <alignment horizontal="center"/>
    </xf>
    <xf numFmtId="171" fontId="30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center"/>
    </xf>
    <xf numFmtId="172" fontId="30" fillId="0" borderId="0" xfId="0" applyNumberFormat="1" applyFont="1" applyAlignment="1">
      <alignment horizontal="center"/>
    </xf>
    <xf numFmtId="170" fontId="34" fillId="0" borderId="0" xfId="0" applyNumberFormat="1" applyFont="1" applyAlignment="1">
      <alignment horizontal="center"/>
    </xf>
    <xf numFmtId="171" fontId="34" fillId="0" borderId="0" xfId="0" applyNumberFormat="1" applyFont="1" applyAlignment="1">
      <alignment horizontal="center"/>
    </xf>
    <xf numFmtId="169" fontId="35" fillId="0" borderId="0" xfId="0" applyNumberFormat="1" applyFont="1"/>
    <xf numFmtId="49" fontId="36" fillId="0" borderId="37" xfId="0" applyNumberFormat="1" applyFont="1" applyBorder="1" applyAlignment="1">
      <alignment horizontal="center" vertical="center"/>
    </xf>
    <xf numFmtId="49" fontId="36" fillId="0" borderId="37" xfId="0" applyNumberFormat="1" applyFont="1" applyBorder="1" applyAlignment="1">
      <alignment horizontal="left" vertical="center" wrapText="1"/>
    </xf>
    <xf numFmtId="49" fontId="35" fillId="0" borderId="37" xfId="0" applyNumberFormat="1" applyFont="1" applyBorder="1" applyAlignment="1">
      <alignment horizontal="center"/>
    </xf>
    <xf numFmtId="172" fontId="35" fillId="0" borderId="37" xfId="0" applyNumberFormat="1" applyFont="1" applyBorder="1" applyAlignment="1">
      <alignment horizontal="center"/>
    </xf>
    <xf numFmtId="170" fontId="37" fillId="0" borderId="37" xfId="0" applyNumberFormat="1" applyFont="1" applyBorder="1" applyAlignment="1">
      <alignment horizontal="center" vertical="top"/>
    </xf>
    <xf numFmtId="171" fontId="34" fillId="0" borderId="37" xfId="0" applyNumberFormat="1" applyFont="1" applyBorder="1" applyAlignment="1">
      <alignment horizontal="center" vertical="center"/>
    </xf>
    <xf numFmtId="169" fontId="37" fillId="0" borderId="38" xfId="0" applyNumberFormat="1" applyFont="1" applyBorder="1" applyAlignment="1">
      <alignment horizontal="center" vertical="center" wrapText="1"/>
    </xf>
    <xf numFmtId="49" fontId="37" fillId="0" borderId="38" xfId="0" applyNumberFormat="1" applyFont="1" applyBorder="1" applyAlignment="1">
      <alignment horizontal="center" vertical="center" wrapText="1"/>
    </xf>
    <xf numFmtId="49" fontId="37" fillId="0" borderId="38" xfId="0" applyNumberFormat="1" applyFont="1" applyBorder="1" applyAlignment="1">
      <alignment horizontal="left" vertical="top" wrapText="1"/>
    </xf>
    <xf numFmtId="172" fontId="17" fillId="0" borderId="38" xfId="0" applyNumberFormat="1" applyFont="1" applyBorder="1" applyAlignment="1">
      <alignment horizontal="center" vertical="center" wrapText="1"/>
    </xf>
    <xf numFmtId="171" fontId="37" fillId="0" borderId="38" xfId="0" applyNumberFormat="1" applyFont="1" applyBorder="1" applyAlignment="1">
      <alignment horizontal="center" vertical="center" wrapText="1"/>
    </xf>
    <xf numFmtId="169" fontId="37" fillId="0" borderId="38" xfId="0" applyNumberFormat="1" applyFont="1" applyBorder="1" applyAlignment="1">
      <alignment horizontal="center" vertical="center"/>
    </xf>
    <xf numFmtId="49" fontId="36" fillId="0" borderId="39" xfId="0" applyNumberFormat="1" applyFont="1" applyBorder="1" applyAlignment="1">
      <alignment horizontal="center" vertical="center"/>
    </xf>
    <xf numFmtId="49" fontId="36" fillId="0" borderId="39" xfId="0" applyNumberFormat="1" applyFont="1" applyBorder="1" applyAlignment="1">
      <alignment horizontal="left" vertical="center" wrapText="1"/>
    </xf>
    <xf numFmtId="49" fontId="34" fillId="0" borderId="39" xfId="0" applyNumberFormat="1" applyFont="1" applyBorder="1" applyAlignment="1">
      <alignment horizontal="center" vertical="center"/>
    </xf>
    <xf numFmtId="172" fontId="34" fillId="0" borderId="39" xfId="0" applyNumberFormat="1" applyFont="1" applyBorder="1" applyAlignment="1">
      <alignment horizontal="center" vertical="center"/>
    </xf>
    <xf numFmtId="171" fontId="34" fillId="0" borderId="39" xfId="0" applyNumberFormat="1" applyFont="1" applyBorder="1" applyAlignment="1">
      <alignment horizontal="center" vertical="center"/>
    </xf>
    <xf numFmtId="49" fontId="37" fillId="0" borderId="38" xfId="0" applyNumberFormat="1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top"/>
    </xf>
    <xf numFmtId="172" fontId="17" fillId="0" borderId="40" xfId="0" applyNumberFormat="1" applyFont="1" applyBorder="1" applyAlignment="1">
      <alignment horizontal="center" vertical="center"/>
    </xf>
    <xf numFmtId="172" fontId="17" fillId="0" borderId="38" xfId="0" applyNumberFormat="1" applyFont="1" applyBorder="1" applyAlignment="1">
      <alignment horizontal="center" vertical="center"/>
    </xf>
    <xf numFmtId="169" fontId="38" fillId="0" borderId="38" xfId="0" applyNumberFormat="1" applyFont="1" applyBorder="1" applyAlignment="1">
      <alignment horizontal="left" vertical="center"/>
    </xf>
    <xf numFmtId="169" fontId="34" fillId="0" borderId="39" xfId="0" applyNumberFormat="1" applyFont="1" applyBorder="1" applyAlignment="1">
      <alignment vertical="center"/>
    </xf>
    <xf numFmtId="49" fontId="37" fillId="0" borderId="38" xfId="0" applyNumberFormat="1" applyFont="1" applyBorder="1" applyAlignment="1">
      <alignment horizontal="center" vertical="top"/>
    </xf>
    <xf numFmtId="49" fontId="37" fillId="0" borderId="41" xfId="0" applyNumberFormat="1" applyFont="1" applyBorder="1" applyAlignment="1">
      <alignment horizontal="left" vertical="center" wrapText="1"/>
    </xf>
    <xf numFmtId="169" fontId="35" fillId="0" borderId="37" xfId="0" applyNumberFormat="1" applyFont="1" applyBorder="1" applyAlignment="1">
      <alignment vertical="center"/>
    </xf>
    <xf numFmtId="49" fontId="35" fillId="0" borderId="37" xfId="0" applyNumberFormat="1" applyFont="1" applyBorder="1" applyAlignment="1">
      <alignment horizontal="center" vertical="center"/>
    </xf>
    <xf numFmtId="172" fontId="35" fillId="0" borderId="37" xfId="0" applyNumberFormat="1" applyFont="1" applyBorder="1" applyAlignment="1">
      <alignment horizontal="center" vertical="center"/>
    </xf>
    <xf numFmtId="0" fontId="37" fillId="0" borderId="38" xfId="0" applyFont="1" applyBorder="1" applyAlignment="1">
      <alignment horizontal="left" vertical="center" wrapText="1"/>
    </xf>
    <xf numFmtId="49" fontId="39" fillId="0" borderId="42" xfId="2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40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33" xfId="0" applyFont="1" applyBorder="1" applyAlignment="1">
      <alignment horizontal="left" vertical="top" wrapText="1"/>
    </xf>
    <xf numFmtId="4" fontId="0" fillId="2" borderId="33" xfId="21" applyNumberFormat="1" applyFont="1" applyFill="1" applyBorder="1" applyAlignment="1" applyProtection="1">
      <alignment vertical="top" shrinkToFit="1"/>
      <protection locked="0"/>
    </xf>
    <xf numFmtId="4" fontId="0" fillId="2" borderId="32" xfId="21" applyNumberFormat="1" applyFont="1" applyFill="1" applyBorder="1" applyAlignment="1" applyProtection="1">
      <alignment vertical="top" shrinkToFit="1"/>
      <protection locked="0"/>
    </xf>
    <xf numFmtId="172" fontId="17" fillId="2" borderId="38" xfId="0" applyNumberFormat="1" applyFont="1" applyFill="1" applyBorder="1" applyAlignment="1" applyProtection="1">
      <alignment horizontal="center" vertical="center"/>
      <protection locked="0"/>
    </xf>
    <xf numFmtId="170" fontId="37" fillId="2" borderId="38" xfId="0" applyNumberFormat="1" applyFont="1" applyFill="1" applyBorder="1" applyAlignment="1" applyProtection="1">
      <alignment horizontal="center" vertical="center"/>
      <protection locked="0"/>
    </xf>
    <xf numFmtId="170" fontId="37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0" xfId="0" applyFont="1" applyFill="1" applyBorder="1" applyAlignment="1" applyProtection="1">
      <alignment horizontal="center" vertical="center" wrapText="1"/>
      <protection/>
    </xf>
    <xf numFmtId="0" fontId="17" fillId="3" borderId="11" xfId="0" applyFont="1" applyFill="1" applyBorder="1" applyAlignment="1" applyProtection="1">
      <alignment horizontal="center" vertical="center" wrapText="1"/>
      <protection/>
    </xf>
    <xf numFmtId="0" fontId="17" fillId="3" borderId="12" xfId="0" applyFont="1" applyFill="1" applyBorder="1" applyAlignment="1" applyProtection="1">
      <alignment horizontal="center" vertical="center" wrapText="1"/>
      <protection/>
    </xf>
    <xf numFmtId="0" fontId="17" fillId="3" borderId="0" xfId="0" applyFont="1" applyFill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" fontId="19" fillId="0" borderId="0" xfId="0" applyNumberFormat="1" applyFont="1" applyProtection="1">
      <protection/>
    </xf>
    <xf numFmtId="0" fontId="8" fillId="0" borderId="0" xfId="0" applyFont="1" applyProtection="1"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Protection="1"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Protection="1">
      <protection/>
    </xf>
    <xf numFmtId="0" fontId="17" fillId="0" borderId="20" xfId="0" applyFont="1" applyBorder="1" applyAlignment="1" applyProtection="1">
      <alignment horizontal="center" vertical="center"/>
      <protection/>
    </xf>
    <xf numFmtId="49" fontId="17" fillId="0" borderId="20" xfId="0" applyNumberFormat="1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168" fontId="17" fillId="0" borderId="20" xfId="0" applyNumberFormat="1" applyFont="1" applyBorder="1" applyAlignment="1" applyProtection="1">
      <alignment vertical="center"/>
      <protection/>
    </xf>
    <xf numFmtId="4" fontId="17" fillId="0" borderId="20" xfId="0" applyNumberFormat="1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6" fontId="3" fillId="0" borderId="0" xfId="0" applyNumberFormat="1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0" fillId="3" borderId="0" xfId="0" applyFill="1" applyAlignment="1" applyProtection="1">
      <alignment vertical="center"/>
      <protection/>
    </xf>
    <xf numFmtId="0" fontId="5" fillId="3" borderId="14" xfId="0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 applyProtection="1">
      <alignment vertical="center"/>
      <protection/>
    </xf>
    <xf numFmtId="0" fontId="5" fillId="3" borderId="9" xfId="0" applyFont="1" applyFill="1" applyBorder="1" applyAlignment="1" applyProtection="1">
      <alignment horizontal="right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4" fontId="5" fillId="3" borderId="9" xfId="0" applyNumberFormat="1" applyFont="1" applyFill="1" applyBorder="1" applyAlignment="1" applyProtection="1">
      <alignment vertical="center"/>
      <protection/>
    </xf>
    <xf numFmtId="0" fontId="0" fillId="3" borderId="15" xfId="0" applyFill="1" applyBorder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3" borderId="0" xfId="0" applyFont="1" applyFill="1" applyAlignment="1" applyProtection="1">
      <alignment horizontal="left"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167" fontId="22" fillId="0" borderId="8" xfId="0" applyNumberFormat="1" applyFont="1" applyBorder="1" applyProtection="1">
      <protection/>
    </xf>
    <xf numFmtId="167" fontId="22" fillId="0" borderId="17" xfId="0" applyNumberFormat="1" applyFont="1" applyBorder="1" applyProtection="1">
      <protection/>
    </xf>
    <xf numFmtId="4" fontId="23" fillId="0" borderId="0" xfId="0" applyNumberFormat="1" applyFont="1" applyAlignment="1" applyProtection="1">
      <alignment vertical="center"/>
      <protection/>
    </xf>
    <xf numFmtId="0" fontId="8" fillId="0" borderId="3" xfId="0" applyFont="1" applyBorder="1" applyProtection="1">
      <protection/>
    </xf>
    <xf numFmtId="0" fontId="8" fillId="0" borderId="18" xfId="0" applyFont="1" applyBorder="1" applyProtection="1">
      <protection/>
    </xf>
    <xf numFmtId="167" fontId="8" fillId="0" borderId="0" xfId="0" applyNumberFormat="1" applyFont="1" applyProtection="1">
      <protection/>
    </xf>
    <xf numFmtId="167" fontId="8" fillId="0" borderId="19" xfId="0" applyNumberFormat="1" applyFont="1" applyBorder="1" applyProtection="1"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18" fillId="2" borderId="18" xfId="0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167" fontId="18" fillId="0" borderId="0" xfId="0" applyNumberFormat="1" applyFont="1" applyAlignment="1" applyProtection="1">
      <alignment vertical="center"/>
      <protection/>
    </xf>
    <xf numFmtId="167" fontId="18" fillId="0" borderId="19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4" fontId="0" fillId="0" borderId="0" xfId="0" applyNumberFormat="1" applyAlignment="1" applyProtection="1">
      <alignment vertical="center"/>
      <protection/>
    </xf>
    <xf numFmtId="0" fontId="25" fillId="0" borderId="20" xfId="0" applyFont="1" applyBorder="1" applyAlignment="1" applyProtection="1">
      <alignment horizontal="center" vertical="center"/>
      <protection/>
    </xf>
    <xf numFmtId="49" fontId="25" fillId="0" borderId="20" xfId="0" applyNumberFormat="1" applyFont="1" applyBorder="1" applyAlignment="1" applyProtection="1">
      <alignment horizontal="left" vertical="center" wrapText="1"/>
      <protection/>
    </xf>
    <xf numFmtId="0" fontId="25" fillId="0" borderId="20" xfId="0" applyFont="1" applyBorder="1" applyAlignment="1" applyProtection="1">
      <alignment horizontal="left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168" fontId="25" fillId="0" borderId="20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vertical="center"/>
      <protection/>
    </xf>
    <xf numFmtId="0" fontId="26" fillId="0" borderId="3" xfId="0" applyFont="1" applyBorder="1" applyAlignment="1" applyProtection="1">
      <alignment vertical="center"/>
      <protection/>
    </xf>
    <xf numFmtId="0" fontId="25" fillId="2" borderId="18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8" fontId="9" fillId="0" borderId="0" xfId="0" applyNumberFormat="1" applyFont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8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18" fillId="2" borderId="21" xfId="0" applyFont="1" applyFill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167" fontId="18" fillId="0" borderId="16" xfId="0" applyNumberFormat="1" applyFont="1" applyBorder="1" applyAlignment="1" applyProtection="1">
      <alignment vertical="center"/>
      <protection/>
    </xf>
    <xf numFmtId="167" fontId="18" fillId="0" borderId="2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2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3" fillId="2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0" fillId="0" borderId="0" xfId="0"/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21" applyFont="1" applyAlignment="1">
      <alignment horizontal="center"/>
      <protection/>
    </xf>
    <xf numFmtId="49" fontId="3" fillId="0" borderId="23" xfId="21" applyNumberFormat="1" applyBorder="1" applyAlignment="1">
      <alignment vertical="center"/>
      <protection/>
    </xf>
    <xf numFmtId="0" fontId="3" fillId="0" borderId="23" xfId="21" applyBorder="1" applyAlignment="1">
      <alignment vertical="center"/>
      <protection/>
    </xf>
    <xf numFmtId="0" fontId="3" fillId="0" borderId="25" xfId="21" applyBorder="1" applyAlignment="1">
      <alignment vertical="center"/>
      <protection/>
    </xf>
    <xf numFmtId="49" fontId="3" fillId="0" borderId="23" xfId="21" applyNumberFormat="1" applyBorder="1" applyAlignment="1">
      <alignment vertical="center"/>
      <protection/>
    </xf>
    <xf numFmtId="0" fontId="3" fillId="0" borderId="23" xfId="21" applyBorder="1" applyAlignment="1">
      <alignment vertical="center"/>
      <protection/>
    </xf>
    <xf numFmtId="0" fontId="3" fillId="0" borderId="25" xfId="21" applyBorder="1" applyAlignment="1">
      <alignment vertical="center"/>
      <protection/>
    </xf>
    <xf numFmtId="49" fontId="3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3" xfId="21"/>
    <cellStyle name="normální 2" xfId="22"/>
    <cellStyle name="normální_Profese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workbookViewId="0" topLeftCell="A1">
      <selection activeCell="A21" sqref="A21"/>
    </sheetView>
  </sheetViews>
  <sheetFormatPr defaultColWidth="9.140625" defaultRowHeight="12"/>
  <cols>
    <col min="1" max="9" width="9.140625" style="193" customWidth="1"/>
    <col min="10" max="11" width="21.57421875" style="193" customWidth="1"/>
    <col min="12" max="31" width="9.140625" style="193" customWidth="1"/>
    <col min="32" max="41" width="9.140625" style="193" hidden="1" customWidth="1"/>
    <col min="42" max="16384" width="9.140625" style="193" customWidth="1"/>
  </cols>
  <sheetData>
    <row r="1" ht="13.8">
      <c r="D1" s="129" t="s">
        <v>797</v>
      </c>
    </row>
    <row r="3" spans="1:40" ht="13.8">
      <c r="A3" s="26" t="s">
        <v>6</v>
      </c>
      <c r="B3" s="189"/>
      <c r="C3" s="189"/>
      <c r="D3" s="189" t="s">
        <v>798</v>
      </c>
      <c r="E3" s="189"/>
      <c r="F3" s="189"/>
      <c r="G3" s="189"/>
      <c r="H3" s="189"/>
      <c r="I3" s="189"/>
      <c r="J3" s="332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189"/>
    </row>
    <row r="4" spans="1:40" ht="1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</row>
    <row r="5" spans="1:40" ht="13.2">
      <c r="A5" s="192" t="s">
        <v>9</v>
      </c>
      <c r="B5" s="191"/>
      <c r="C5" s="191"/>
      <c r="D5" s="337" t="s">
        <v>760</v>
      </c>
      <c r="E5" s="337"/>
      <c r="F5" s="337"/>
      <c r="G5" s="337"/>
      <c r="H5" s="337"/>
      <c r="I5" s="191"/>
      <c r="J5" s="27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2" t="s">
        <v>11</v>
      </c>
      <c r="AH5" s="191"/>
      <c r="AI5" s="191"/>
      <c r="AJ5" s="191"/>
      <c r="AK5" s="334" t="e">
        <f>IF(#REF!="","",#REF!)</f>
        <v>#REF!</v>
      </c>
      <c r="AL5" s="334"/>
      <c r="AM5" s="191"/>
      <c r="AN5" s="191"/>
    </row>
    <row r="6" spans="1:40" ht="1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</row>
    <row r="7" spans="1:40" ht="13.2">
      <c r="A7" s="192" t="s">
        <v>12</v>
      </c>
      <c r="B7" s="191"/>
      <c r="C7" s="191"/>
      <c r="D7" s="338" t="s">
        <v>799</v>
      </c>
      <c r="E7" s="338"/>
      <c r="F7" s="338"/>
      <c r="G7" s="338"/>
      <c r="H7" s="338"/>
      <c r="I7" s="191"/>
      <c r="J7" s="190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2" t="s">
        <v>17</v>
      </c>
      <c r="AH7" s="191"/>
      <c r="AI7" s="191"/>
      <c r="AJ7" s="191"/>
      <c r="AK7" s="335" t="e">
        <f>IF(#REF!="","",#REF!)</f>
        <v>#REF!</v>
      </c>
      <c r="AL7" s="336"/>
      <c r="AM7" s="336"/>
      <c r="AN7" s="336"/>
    </row>
    <row r="8" spans="1:40" ht="13.2">
      <c r="A8" s="192" t="s">
        <v>800</v>
      </c>
      <c r="B8" s="191"/>
      <c r="C8" s="191"/>
      <c r="D8" s="339"/>
      <c r="E8" s="339"/>
      <c r="F8" s="339"/>
      <c r="G8" s="339"/>
      <c r="H8" s="339"/>
      <c r="I8" s="191"/>
      <c r="J8" s="190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2" t="s">
        <v>19</v>
      </c>
      <c r="AH8" s="191"/>
      <c r="AI8" s="191"/>
      <c r="AJ8" s="191"/>
      <c r="AK8" s="335" t="e">
        <f>IF(#REF!="","",#REF!)</f>
        <v>#REF!</v>
      </c>
      <c r="AL8" s="336"/>
      <c r="AM8" s="336"/>
      <c r="AN8" s="336"/>
    </row>
    <row r="9" spans="1:40" ht="13.2">
      <c r="A9" s="191"/>
      <c r="B9" s="191"/>
      <c r="C9" s="191"/>
      <c r="D9" s="191"/>
      <c r="E9" s="191"/>
      <c r="F9" s="191"/>
      <c r="G9" s="191"/>
      <c r="H9" s="191"/>
      <c r="I9" s="191"/>
      <c r="J9" s="131" t="s">
        <v>801</v>
      </c>
      <c r="K9" s="131" t="s">
        <v>802</v>
      </c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11" ht="13.2">
      <c r="A10" s="132"/>
      <c r="B10" s="132"/>
      <c r="C10" s="132"/>
      <c r="D10" s="132"/>
      <c r="E10" s="132"/>
      <c r="F10" s="132"/>
      <c r="G10" s="132"/>
      <c r="H10" s="132"/>
      <c r="I10" s="132"/>
      <c r="J10" s="131"/>
      <c r="K10" s="130"/>
    </row>
    <row r="11" spans="1:11" ht="13.2">
      <c r="A11" s="133">
        <v>1</v>
      </c>
      <c r="B11" s="133"/>
      <c r="C11" s="133"/>
      <c r="D11" s="133" t="s">
        <v>803</v>
      </c>
      <c r="E11" s="133"/>
      <c r="F11" s="133"/>
      <c r="G11" s="133"/>
      <c r="H11" s="132"/>
      <c r="I11" s="132"/>
      <c r="J11" s="134">
        <f>'01 - Etapa I - stavební část'!J30</f>
        <v>0</v>
      </c>
      <c r="K11" s="135">
        <f>1.21*J11</f>
        <v>0</v>
      </c>
    </row>
    <row r="12" spans="1:11" ht="13.2">
      <c r="A12" s="133">
        <v>2</v>
      </c>
      <c r="B12" s="133"/>
      <c r="C12" s="133"/>
      <c r="D12" s="133" t="s">
        <v>804</v>
      </c>
      <c r="E12" s="133"/>
      <c r="F12" s="133"/>
      <c r="G12" s="133"/>
      <c r="H12" s="132"/>
      <c r="I12" s="132"/>
      <c r="J12" s="134">
        <f>'02 - Etapa I - vytápění'!J30</f>
        <v>0</v>
      </c>
      <c r="K12" s="135">
        <f aca="true" t="shared" si="0" ref="K12:K15">1.21*J12</f>
        <v>0</v>
      </c>
    </row>
    <row r="13" spans="1:11" ht="13.2">
      <c r="A13" s="133">
        <v>3</v>
      </c>
      <c r="B13" s="133"/>
      <c r="C13" s="133"/>
      <c r="D13" s="133" t="s">
        <v>805</v>
      </c>
      <c r="E13" s="133"/>
      <c r="F13" s="133"/>
      <c r="G13" s="133"/>
      <c r="H13" s="132"/>
      <c r="I13" s="132"/>
      <c r="J13" s="134">
        <f>'03 - Etapa I - elektroins...'!J30</f>
        <v>0</v>
      </c>
      <c r="K13" s="135">
        <f t="shared" si="0"/>
        <v>0</v>
      </c>
    </row>
    <row r="14" spans="1:11" ht="13.2">
      <c r="A14" s="133">
        <v>4</v>
      </c>
      <c r="B14" s="133"/>
      <c r="C14" s="133"/>
      <c r="D14" s="133" t="s">
        <v>806</v>
      </c>
      <c r="E14" s="133"/>
      <c r="F14" s="133"/>
      <c r="G14" s="133"/>
      <c r="H14" s="132"/>
      <c r="I14" s="132"/>
      <c r="J14" s="134">
        <f>'Stavební práce slaboproud'!G24</f>
        <v>0</v>
      </c>
      <c r="K14" s="135">
        <f t="shared" si="0"/>
        <v>0</v>
      </c>
    </row>
    <row r="15" spans="1:11" ht="15">
      <c r="A15" s="133">
        <v>5</v>
      </c>
      <c r="B15" s="133"/>
      <c r="C15" s="133"/>
      <c r="D15" s="133" t="s">
        <v>807</v>
      </c>
      <c r="E15" s="133"/>
      <c r="F15" s="133"/>
      <c r="G15" s="133"/>
      <c r="H15" s="132"/>
      <c r="I15" s="132"/>
      <c r="J15" s="136">
        <f>Slaboproud!H3</f>
        <v>0</v>
      </c>
      <c r="K15" s="137">
        <f t="shared" si="0"/>
        <v>0</v>
      </c>
    </row>
    <row r="16" spans="1:11" ht="13.2">
      <c r="A16" s="132"/>
      <c r="B16" s="132"/>
      <c r="C16" s="132"/>
      <c r="D16" s="132" t="s">
        <v>808</v>
      </c>
      <c r="E16" s="132"/>
      <c r="F16" s="132"/>
      <c r="G16" s="132"/>
      <c r="H16" s="132"/>
      <c r="I16" s="132"/>
      <c r="J16" s="138">
        <f>SUM(J11:J15)</f>
        <v>0</v>
      </c>
      <c r="K16" s="139">
        <f>SUM(K11:K15)</f>
        <v>0</v>
      </c>
    </row>
  </sheetData>
  <sheetProtection algorithmName="SHA-512" hashValue="SjUGYYdIv/LBonP2vOsQYhNezV3aIQkAn3JD2iZ+uX1meOA6w/bconNvyD13844BjFCeObACv5n3Wgaez9wU1Q==" saltValue="AbTfC3fhmFzAD3SMYfeycw==" spinCount="100000" sheet="1" objects="1" scenarios="1"/>
  <mergeCells count="7">
    <mergeCell ref="J3:AM3"/>
    <mergeCell ref="AK5:AL5"/>
    <mergeCell ref="AK7:AN7"/>
    <mergeCell ref="AK8:AN8"/>
    <mergeCell ref="D5:H5"/>
    <mergeCell ref="D7:H7"/>
    <mergeCell ref="D8:H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02"/>
  <sheetViews>
    <sheetView showGridLines="0" workbookViewId="0" topLeftCell="A125">
      <selection activeCell="V150" sqref="V150"/>
    </sheetView>
  </sheetViews>
  <sheetFormatPr defaultColWidth="9.140625" defaultRowHeight="12"/>
  <cols>
    <col min="1" max="1" width="8.8515625" style="220" customWidth="1"/>
    <col min="2" max="2" width="1.1484375" style="220" customWidth="1"/>
    <col min="3" max="3" width="4.421875" style="220" customWidth="1"/>
    <col min="4" max="4" width="4.57421875" style="220" customWidth="1"/>
    <col min="5" max="5" width="18.28125" style="220" customWidth="1"/>
    <col min="6" max="6" width="54.421875" style="220" customWidth="1"/>
    <col min="7" max="7" width="8.00390625" style="220" customWidth="1"/>
    <col min="8" max="8" width="12.28125" style="220" customWidth="1"/>
    <col min="9" max="10" width="21.57421875" style="220" customWidth="1"/>
    <col min="11" max="11" width="21.57421875" style="220" hidden="1" customWidth="1"/>
    <col min="12" max="12" width="10.00390625" style="220" customWidth="1"/>
    <col min="13" max="13" width="11.57421875" style="220" hidden="1" customWidth="1"/>
    <col min="14" max="14" width="9.140625" style="220" hidden="1" customWidth="1"/>
    <col min="15" max="20" width="15.140625" style="220" hidden="1" customWidth="1"/>
    <col min="21" max="21" width="17.421875" style="220" hidden="1" customWidth="1"/>
    <col min="22" max="22" width="13.140625" style="220" customWidth="1"/>
    <col min="23" max="23" width="17.421875" style="220" customWidth="1"/>
    <col min="24" max="24" width="13.140625" style="220" customWidth="1"/>
    <col min="25" max="25" width="16.00390625" style="220" customWidth="1"/>
    <col min="26" max="26" width="11.7109375" style="220" customWidth="1"/>
    <col min="27" max="27" width="16.00390625" style="220" customWidth="1"/>
    <col min="28" max="28" width="17.421875" style="220" customWidth="1"/>
    <col min="29" max="29" width="11.7109375" style="220" customWidth="1"/>
    <col min="30" max="30" width="16.00390625" style="220" customWidth="1"/>
    <col min="31" max="31" width="17.421875" style="220" customWidth="1"/>
    <col min="32" max="43" width="9.140625" style="220" customWidth="1"/>
    <col min="44" max="65" width="9.140625" style="220" hidden="1" customWidth="1"/>
    <col min="66" max="16384" width="9.140625" style="220" customWidth="1"/>
  </cols>
  <sheetData>
    <row r="1" ht="12"/>
    <row r="2" spans="12:46" ht="37.05" customHeight="1">
      <c r="L2" s="344" t="s">
        <v>2</v>
      </c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221" t="s">
        <v>47</v>
      </c>
    </row>
    <row r="3" spans="2:46" ht="7.05" customHeight="1"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4"/>
      <c r="AT3" s="221" t="s">
        <v>48</v>
      </c>
    </row>
    <row r="4" spans="2:46" ht="25.05" customHeight="1">
      <c r="B4" s="224"/>
      <c r="D4" s="225" t="s">
        <v>51</v>
      </c>
      <c r="L4" s="224"/>
      <c r="M4" s="226" t="s">
        <v>5</v>
      </c>
      <c r="AT4" s="221" t="s">
        <v>1</v>
      </c>
    </row>
    <row r="5" spans="2:12" ht="7.05" customHeight="1">
      <c r="B5" s="224"/>
      <c r="L5" s="224"/>
    </row>
    <row r="6" spans="2:12" ht="12" customHeight="1">
      <c r="B6" s="224"/>
      <c r="D6" s="227" t="s">
        <v>6</v>
      </c>
      <c r="L6" s="224"/>
    </row>
    <row r="7" spans="2:12" ht="14.4" customHeight="1">
      <c r="B7" s="224"/>
      <c r="E7" s="342"/>
      <c r="F7" s="343"/>
      <c r="G7" s="343"/>
      <c r="H7" s="343"/>
      <c r="L7" s="224"/>
    </row>
    <row r="8" spans="2:12" s="205" customFormat="1" ht="12" customHeight="1">
      <c r="B8" s="228"/>
      <c r="D8" s="227" t="s">
        <v>52</v>
      </c>
      <c r="L8" s="228"/>
    </row>
    <row r="9" spans="2:12" s="205" customFormat="1" ht="14.4" customHeight="1">
      <c r="B9" s="228"/>
      <c r="E9" s="340" t="s">
        <v>53</v>
      </c>
      <c r="F9" s="341"/>
      <c r="G9" s="341"/>
      <c r="H9" s="341"/>
      <c r="L9" s="228"/>
    </row>
    <row r="10" spans="2:12" s="205" customFormat="1" ht="12">
      <c r="B10" s="228"/>
      <c r="L10" s="228"/>
    </row>
    <row r="11" spans="2:12" s="205" customFormat="1" ht="12" customHeight="1">
      <c r="B11" s="228"/>
      <c r="D11" s="227" t="s">
        <v>7</v>
      </c>
      <c r="F11" s="229" t="s">
        <v>0</v>
      </c>
      <c r="I11" s="227" t="s">
        <v>8</v>
      </c>
      <c r="J11" s="229"/>
      <c r="L11" s="228"/>
    </row>
    <row r="12" spans="2:12" s="205" customFormat="1" ht="12" customHeight="1">
      <c r="B12" s="228"/>
      <c r="D12" s="227" t="s">
        <v>9</v>
      </c>
      <c r="F12" s="229" t="s">
        <v>10</v>
      </c>
      <c r="I12" s="227" t="s">
        <v>11</v>
      </c>
      <c r="J12" s="230"/>
      <c r="L12" s="228"/>
    </row>
    <row r="13" spans="2:12" s="205" customFormat="1" ht="10.8" customHeight="1">
      <c r="B13" s="228"/>
      <c r="L13" s="228"/>
    </row>
    <row r="14" spans="2:12" s="205" customFormat="1" ht="12" customHeight="1">
      <c r="B14" s="228"/>
      <c r="D14" s="227" t="s">
        <v>12</v>
      </c>
      <c r="I14" s="227" t="s">
        <v>13</v>
      </c>
      <c r="J14" s="229"/>
      <c r="L14" s="228"/>
    </row>
    <row r="15" spans="2:12" s="205" customFormat="1" ht="18" customHeight="1">
      <c r="B15" s="228"/>
      <c r="E15" s="229" t="s">
        <v>14</v>
      </c>
      <c r="I15" s="227" t="s">
        <v>15</v>
      </c>
      <c r="J15" s="229"/>
      <c r="L15" s="228"/>
    </row>
    <row r="16" spans="2:12" s="205" customFormat="1" ht="7.05" customHeight="1">
      <c r="B16" s="228"/>
      <c r="L16" s="228"/>
    </row>
    <row r="17" spans="2:12" s="205" customFormat="1" ht="12" customHeight="1">
      <c r="B17" s="228"/>
      <c r="D17" s="227" t="s">
        <v>16</v>
      </c>
      <c r="I17" s="227" t="s">
        <v>13</v>
      </c>
      <c r="J17" s="231"/>
      <c r="L17" s="228"/>
    </row>
    <row r="18" spans="2:12" s="205" customFormat="1" ht="18" customHeight="1">
      <c r="B18" s="228"/>
      <c r="E18" s="346"/>
      <c r="F18" s="347"/>
      <c r="G18" s="347"/>
      <c r="H18" s="347"/>
      <c r="I18" s="227" t="s">
        <v>15</v>
      </c>
      <c r="J18" s="231"/>
      <c r="L18" s="228"/>
    </row>
    <row r="19" spans="2:12" s="205" customFormat="1" ht="7.05" customHeight="1">
      <c r="B19" s="228"/>
      <c r="L19" s="228"/>
    </row>
    <row r="20" spans="2:12" s="205" customFormat="1" ht="12" customHeight="1">
      <c r="B20" s="228"/>
      <c r="D20" s="227" t="s">
        <v>17</v>
      </c>
      <c r="I20" s="227" t="s">
        <v>13</v>
      </c>
      <c r="J20" s="229"/>
      <c r="L20" s="228"/>
    </row>
    <row r="21" spans="2:12" s="205" customFormat="1" ht="18" customHeight="1">
      <c r="B21" s="228"/>
      <c r="E21" s="229"/>
      <c r="I21" s="227" t="s">
        <v>15</v>
      </c>
      <c r="J21" s="229"/>
      <c r="L21" s="228"/>
    </row>
    <row r="22" spans="2:12" s="205" customFormat="1" ht="7.05" customHeight="1">
      <c r="B22" s="228"/>
      <c r="L22" s="228"/>
    </row>
    <row r="23" spans="2:12" s="205" customFormat="1" ht="12" customHeight="1">
      <c r="B23" s="228"/>
      <c r="D23" s="227" t="s">
        <v>19</v>
      </c>
      <c r="I23" s="227" t="s">
        <v>13</v>
      </c>
      <c r="J23" s="229"/>
      <c r="L23" s="228"/>
    </row>
    <row r="24" spans="2:12" s="205" customFormat="1" ht="18" customHeight="1">
      <c r="B24" s="228"/>
      <c r="E24" s="229" t="s">
        <v>20</v>
      </c>
      <c r="I24" s="227" t="s">
        <v>15</v>
      </c>
      <c r="J24" s="229" t="s">
        <v>0</v>
      </c>
      <c r="L24" s="228"/>
    </row>
    <row r="25" spans="2:12" s="205" customFormat="1" ht="7.05" customHeight="1">
      <c r="B25" s="228"/>
      <c r="L25" s="228"/>
    </row>
    <row r="26" spans="2:12" s="205" customFormat="1" ht="12" customHeight="1">
      <c r="B26" s="228"/>
      <c r="D26" s="227" t="s">
        <v>21</v>
      </c>
      <c r="L26" s="228"/>
    </row>
    <row r="27" spans="2:12" s="233" customFormat="1" ht="14.4" customHeight="1">
      <c r="B27" s="232"/>
      <c r="E27" s="348" t="s">
        <v>0</v>
      </c>
      <c r="F27" s="348"/>
      <c r="G27" s="348"/>
      <c r="H27" s="348"/>
      <c r="L27" s="232"/>
    </row>
    <row r="28" spans="2:12" s="205" customFormat="1" ht="7.05" customHeight="1">
      <c r="B28" s="228"/>
      <c r="L28" s="228"/>
    </row>
    <row r="29" spans="2:12" s="205" customFormat="1" ht="7.05" customHeight="1">
      <c r="B29" s="228"/>
      <c r="D29" s="234"/>
      <c r="E29" s="234"/>
      <c r="F29" s="234"/>
      <c r="G29" s="234"/>
      <c r="H29" s="234"/>
      <c r="I29" s="234"/>
      <c r="J29" s="234"/>
      <c r="K29" s="234"/>
      <c r="L29" s="228"/>
    </row>
    <row r="30" spans="2:12" s="205" customFormat="1" ht="25.35" customHeight="1">
      <c r="B30" s="228"/>
      <c r="D30" s="235" t="s">
        <v>22</v>
      </c>
      <c r="J30" s="236">
        <f>ROUND(J132,2)</f>
        <v>0</v>
      </c>
      <c r="L30" s="228"/>
    </row>
    <row r="31" spans="2:12" s="205" customFormat="1" ht="7.05" customHeight="1">
      <c r="B31" s="228"/>
      <c r="D31" s="234"/>
      <c r="E31" s="234"/>
      <c r="F31" s="234"/>
      <c r="G31" s="234"/>
      <c r="H31" s="234"/>
      <c r="I31" s="234"/>
      <c r="J31" s="234"/>
      <c r="K31" s="234"/>
      <c r="L31" s="228"/>
    </row>
    <row r="32" spans="2:12" s="205" customFormat="1" ht="14.4" customHeight="1">
      <c r="B32" s="228"/>
      <c r="F32" s="237" t="s">
        <v>24</v>
      </c>
      <c r="I32" s="237" t="s">
        <v>23</v>
      </c>
      <c r="J32" s="237" t="s">
        <v>25</v>
      </c>
      <c r="L32" s="228"/>
    </row>
    <row r="33" spans="2:12" s="205" customFormat="1" ht="14.4" customHeight="1">
      <c r="B33" s="228"/>
      <c r="D33" s="238" t="s">
        <v>26</v>
      </c>
      <c r="E33" s="227" t="s">
        <v>27</v>
      </c>
      <c r="F33" s="239">
        <f>ROUND((SUM(BE132:BE401)),2)</f>
        <v>0</v>
      </c>
      <c r="I33" s="240">
        <v>0.21</v>
      </c>
      <c r="J33" s="239">
        <f>ROUND(((SUM(BE132:BE401))*I33),2)</f>
        <v>0</v>
      </c>
      <c r="L33" s="228"/>
    </row>
    <row r="34" spans="2:12" s="205" customFormat="1" ht="14.4" customHeight="1">
      <c r="B34" s="228"/>
      <c r="E34" s="227" t="s">
        <v>28</v>
      </c>
      <c r="F34" s="239">
        <f>ROUND((SUM(BF132:BF401)),2)</f>
        <v>0</v>
      </c>
      <c r="I34" s="240">
        <v>0.15</v>
      </c>
      <c r="J34" s="239">
        <f>ROUND(((SUM(BF132:BF401))*I34),2)</f>
        <v>0</v>
      </c>
      <c r="L34" s="228"/>
    </row>
    <row r="35" spans="2:12" s="205" customFormat="1" ht="14.4" customHeight="1" hidden="1">
      <c r="B35" s="228"/>
      <c r="E35" s="227" t="s">
        <v>29</v>
      </c>
      <c r="F35" s="239">
        <f>ROUND((SUM(BG132:BG401)),2)</f>
        <v>0</v>
      </c>
      <c r="I35" s="240">
        <v>0.21</v>
      </c>
      <c r="J35" s="239">
        <f>0</f>
        <v>0</v>
      </c>
      <c r="L35" s="228"/>
    </row>
    <row r="36" spans="2:12" s="205" customFormat="1" ht="14.4" customHeight="1" hidden="1">
      <c r="B36" s="228"/>
      <c r="E36" s="227" t="s">
        <v>30</v>
      </c>
      <c r="F36" s="239">
        <f>ROUND((SUM(BH132:BH401)),2)</f>
        <v>0</v>
      </c>
      <c r="I36" s="240">
        <v>0.15</v>
      </c>
      <c r="J36" s="239">
        <f>0</f>
        <v>0</v>
      </c>
      <c r="L36" s="228"/>
    </row>
    <row r="37" spans="2:12" s="205" customFormat="1" ht="14.4" customHeight="1" hidden="1">
      <c r="B37" s="228"/>
      <c r="E37" s="227" t="s">
        <v>31</v>
      </c>
      <c r="F37" s="239">
        <f>ROUND((SUM(BI132:BI401)),2)</f>
        <v>0</v>
      </c>
      <c r="I37" s="240">
        <v>0</v>
      </c>
      <c r="J37" s="239">
        <f>0</f>
        <v>0</v>
      </c>
      <c r="L37" s="228"/>
    </row>
    <row r="38" spans="2:12" s="205" customFormat="1" ht="7.05" customHeight="1">
      <c r="B38" s="228"/>
      <c r="L38" s="228"/>
    </row>
    <row r="39" spans="2:12" s="205" customFormat="1" ht="25.35" customHeight="1">
      <c r="B39" s="228"/>
      <c r="C39" s="241"/>
      <c r="D39" s="242" t="s">
        <v>32</v>
      </c>
      <c r="E39" s="243"/>
      <c r="F39" s="243"/>
      <c r="G39" s="244" t="s">
        <v>33</v>
      </c>
      <c r="H39" s="245" t="s">
        <v>34</v>
      </c>
      <c r="I39" s="243"/>
      <c r="J39" s="246">
        <f>SUM(J30:J37)</f>
        <v>0</v>
      </c>
      <c r="K39" s="247"/>
      <c r="L39" s="228"/>
    </row>
    <row r="40" spans="2:12" s="205" customFormat="1" ht="14.4" customHeight="1">
      <c r="B40" s="228"/>
      <c r="L40" s="228"/>
    </row>
    <row r="41" spans="2:12" ht="14.4" customHeight="1">
      <c r="B41" s="224"/>
      <c r="L41" s="224"/>
    </row>
    <row r="42" spans="2:12" ht="14.4" customHeight="1">
      <c r="B42" s="224"/>
      <c r="L42" s="224"/>
    </row>
    <row r="43" spans="2:12" ht="14.4" customHeight="1">
      <c r="B43" s="224"/>
      <c r="L43" s="224"/>
    </row>
    <row r="44" spans="2:12" ht="14.4" customHeight="1">
      <c r="B44" s="224"/>
      <c r="L44" s="224"/>
    </row>
    <row r="45" spans="2:12" ht="14.4" customHeight="1">
      <c r="B45" s="224"/>
      <c r="L45" s="224"/>
    </row>
    <row r="46" spans="2:12" ht="14.4" customHeight="1">
      <c r="B46" s="224"/>
      <c r="L46" s="224"/>
    </row>
    <row r="47" spans="2:12" ht="14.4" customHeight="1">
      <c r="B47" s="224"/>
      <c r="L47" s="224"/>
    </row>
    <row r="48" spans="2:12" ht="14.4" customHeight="1">
      <c r="B48" s="224"/>
      <c r="L48" s="224"/>
    </row>
    <row r="49" spans="2:12" ht="14.4" customHeight="1">
      <c r="B49" s="224"/>
      <c r="L49" s="224"/>
    </row>
    <row r="50" spans="2:12" s="205" customFormat="1" ht="14.4" customHeight="1">
      <c r="B50" s="228"/>
      <c r="D50" s="248" t="s">
        <v>35</v>
      </c>
      <c r="E50" s="249"/>
      <c r="F50" s="249"/>
      <c r="G50" s="248" t="s">
        <v>36</v>
      </c>
      <c r="H50" s="249"/>
      <c r="I50" s="249"/>
      <c r="J50" s="249"/>
      <c r="K50" s="249"/>
      <c r="L50" s="228"/>
    </row>
    <row r="51" spans="2:12" ht="12">
      <c r="B51" s="224"/>
      <c r="L51" s="224"/>
    </row>
    <row r="52" spans="2:12" ht="12">
      <c r="B52" s="224"/>
      <c r="L52" s="224"/>
    </row>
    <row r="53" spans="2:12" ht="12">
      <c r="B53" s="224"/>
      <c r="L53" s="224"/>
    </row>
    <row r="54" spans="2:12" ht="12">
      <c r="B54" s="224"/>
      <c r="L54" s="224"/>
    </row>
    <row r="55" spans="2:12" ht="12">
      <c r="B55" s="224"/>
      <c r="L55" s="224"/>
    </row>
    <row r="56" spans="2:12" ht="12">
      <c r="B56" s="224"/>
      <c r="L56" s="224"/>
    </row>
    <row r="57" spans="2:12" ht="12">
      <c r="B57" s="224"/>
      <c r="L57" s="224"/>
    </row>
    <row r="58" spans="2:12" ht="12">
      <c r="B58" s="224"/>
      <c r="L58" s="224"/>
    </row>
    <row r="59" spans="2:12" ht="12">
      <c r="B59" s="224"/>
      <c r="L59" s="224"/>
    </row>
    <row r="60" spans="2:12" ht="12">
      <c r="B60" s="224"/>
      <c r="L60" s="224"/>
    </row>
    <row r="61" spans="2:12" s="205" customFormat="1" ht="13.2">
      <c r="B61" s="228"/>
      <c r="D61" s="250" t="s">
        <v>37</v>
      </c>
      <c r="E61" s="251"/>
      <c r="F61" s="252" t="s">
        <v>38</v>
      </c>
      <c r="G61" s="250" t="s">
        <v>37</v>
      </c>
      <c r="H61" s="251"/>
      <c r="I61" s="251"/>
      <c r="J61" s="253" t="s">
        <v>38</v>
      </c>
      <c r="K61" s="251"/>
      <c r="L61" s="228"/>
    </row>
    <row r="62" spans="2:12" ht="12">
      <c r="B62" s="224"/>
      <c r="L62" s="224"/>
    </row>
    <row r="63" spans="2:12" ht="12">
      <c r="B63" s="224"/>
      <c r="L63" s="224"/>
    </row>
    <row r="64" spans="2:12" ht="12">
      <c r="B64" s="224"/>
      <c r="L64" s="224"/>
    </row>
    <row r="65" spans="2:12" s="205" customFormat="1" ht="13.2">
      <c r="B65" s="228"/>
      <c r="D65" s="248" t="s">
        <v>39</v>
      </c>
      <c r="E65" s="249"/>
      <c r="F65" s="249"/>
      <c r="G65" s="248" t="s">
        <v>40</v>
      </c>
      <c r="H65" s="249"/>
      <c r="I65" s="249"/>
      <c r="J65" s="249"/>
      <c r="K65" s="249"/>
      <c r="L65" s="228"/>
    </row>
    <row r="66" spans="2:12" ht="12">
      <c r="B66" s="224"/>
      <c r="L66" s="224"/>
    </row>
    <row r="67" spans="2:12" ht="12">
      <c r="B67" s="224"/>
      <c r="L67" s="224"/>
    </row>
    <row r="68" spans="2:12" ht="12">
      <c r="B68" s="224"/>
      <c r="L68" s="224"/>
    </row>
    <row r="69" spans="2:12" ht="12">
      <c r="B69" s="224"/>
      <c r="L69" s="224"/>
    </row>
    <row r="70" spans="2:12" ht="12">
      <c r="B70" s="224"/>
      <c r="L70" s="224"/>
    </row>
    <row r="71" spans="2:12" ht="12">
      <c r="B71" s="224"/>
      <c r="L71" s="224"/>
    </row>
    <row r="72" spans="2:12" ht="12">
      <c r="B72" s="224"/>
      <c r="L72" s="224"/>
    </row>
    <row r="73" spans="2:12" ht="12">
      <c r="B73" s="224"/>
      <c r="L73" s="224"/>
    </row>
    <row r="74" spans="2:12" ht="12">
      <c r="B74" s="224"/>
      <c r="L74" s="224"/>
    </row>
    <row r="75" spans="2:12" ht="12">
      <c r="B75" s="224"/>
      <c r="L75" s="224"/>
    </row>
    <row r="76" spans="2:12" s="205" customFormat="1" ht="13.2">
      <c r="B76" s="228"/>
      <c r="D76" s="250" t="s">
        <v>37</v>
      </c>
      <c r="E76" s="251"/>
      <c r="F76" s="252" t="s">
        <v>38</v>
      </c>
      <c r="G76" s="250" t="s">
        <v>37</v>
      </c>
      <c r="H76" s="251"/>
      <c r="I76" s="251"/>
      <c r="J76" s="253" t="s">
        <v>38</v>
      </c>
      <c r="K76" s="251"/>
      <c r="L76" s="228"/>
    </row>
    <row r="77" spans="2:12" s="205" customFormat="1" ht="14.4" customHeight="1">
      <c r="B77" s="254"/>
      <c r="C77" s="255"/>
      <c r="D77" s="255"/>
      <c r="E77" s="255"/>
      <c r="F77" s="255"/>
      <c r="G77" s="255"/>
      <c r="H77" s="255"/>
      <c r="I77" s="255"/>
      <c r="J77" s="255"/>
      <c r="K77" s="255"/>
      <c r="L77" s="228"/>
    </row>
    <row r="81" spans="2:12" s="205" customFormat="1" ht="7.05" customHeight="1">
      <c r="B81" s="256"/>
      <c r="C81" s="257"/>
      <c r="D81" s="257"/>
      <c r="E81" s="257"/>
      <c r="F81" s="257"/>
      <c r="G81" s="257"/>
      <c r="H81" s="257"/>
      <c r="I81" s="257"/>
      <c r="J81" s="257"/>
      <c r="K81" s="257"/>
      <c r="L81" s="228"/>
    </row>
    <row r="82" spans="2:12" s="205" customFormat="1" ht="25.05" customHeight="1">
      <c r="B82" s="228"/>
      <c r="C82" s="225" t="s">
        <v>54</v>
      </c>
      <c r="L82" s="228"/>
    </row>
    <row r="83" spans="2:12" s="205" customFormat="1" ht="7.05" customHeight="1">
      <c r="B83" s="228"/>
      <c r="L83" s="228"/>
    </row>
    <row r="84" spans="2:12" s="205" customFormat="1" ht="12" customHeight="1">
      <c r="B84" s="228"/>
      <c r="C84" s="227" t="s">
        <v>6</v>
      </c>
      <c r="L84" s="228"/>
    </row>
    <row r="85" spans="2:12" s="205" customFormat="1" ht="14.4" customHeight="1">
      <c r="B85" s="228"/>
      <c r="E85" s="342"/>
      <c r="F85" s="343"/>
      <c r="G85" s="343"/>
      <c r="H85" s="343"/>
      <c r="L85" s="228"/>
    </row>
    <row r="86" spans="2:12" s="205" customFormat="1" ht="12" customHeight="1">
      <c r="B86" s="228"/>
      <c r="C86" s="227" t="s">
        <v>52</v>
      </c>
      <c r="L86" s="228"/>
    </row>
    <row r="87" spans="2:12" s="205" customFormat="1" ht="14.4" customHeight="1">
      <c r="B87" s="228"/>
      <c r="E87" s="340" t="str">
        <f>E9</f>
        <v>01 - Etapa I - stavební část</v>
      </c>
      <c r="F87" s="341"/>
      <c r="G87" s="341"/>
      <c r="H87" s="341"/>
      <c r="L87" s="228"/>
    </row>
    <row r="88" spans="2:12" s="205" customFormat="1" ht="7.05" customHeight="1">
      <c r="B88" s="228"/>
      <c r="L88" s="228"/>
    </row>
    <row r="89" spans="2:12" s="205" customFormat="1" ht="12" customHeight="1">
      <c r="B89" s="228"/>
      <c r="C89" s="227" t="s">
        <v>9</v>
      </c>
      <c r="F89" s="229" t="str">
        <f>F12</f>
        <v xml:space="preserve"> </v>
      </c>
      <c r="I89" s="227" t="s">
        <v>11</v>
      </c>
      <c r="J89" s="230" t="str">
        <f>IF(J12="","",J12)</f>
        <v/>
      </c>
      <c r="L89" s="228"/>
    </row>
    <row r="90" spans="2:12" s="205" customFormat="1" ht="7.05" customHeight="1">
      <c r="B90" s="228"/>
      <c r="L90" s="228"/>
    </row>
    <row r="91" spans="2:12" s="205" customFormat="1" ht="15.6" customHeight="1">
      <c r="B91" s="228"/>
      <c r="C91" s="227" t="s">
        <v>12</v>
      </c>
      <c r="F91" s="229" t="str">
        <f>E15</f>
        <v>Město Chotěboř</v>
      </c>
      <c r="I91" s="227" t="s">
        <v>17</v>
      </c>
      <c r="J91" s="258"/>
      <c r="L91" s="228"/>
    </row>
    <row r="92" spans="2:12" s="205" customFormat="1" ht="26.4" customHeight="1">
      <c r="B92" s="228"/>
      <c r="C92" s="227" t="s">
        <v>16</v>
      </c>
      <c r="F92" s="229" t="str">
        <f>IF(E18="","",E18)</f>
        <v/>
      </c>
      <c r="I92" s="227" t="s">
        <v>19</v>
      </c>
      <c r="J92" s="258" t="str">
        <f>E24</f>
        <v>Ing. Milan Landsman</v>
      </c>
      <c r="L92" s="228"/>
    </row>
    <row r="93" spans="2:12" s="205" customFormat="1" ht="10.2" customHeight="1">
      <c r="B93" s="228"/>
      <c r="L93" s="228"/>
    </row>
    <row r="94" spans="2:12" s="205" customFormat="1" ht="29.25" customHeight="1">
      <c r="B94" s="228"/>
      <c r="C94" s="259" t="s">
        <v>55</v>
      </c>
      <c r="D94" s="241"/>
      <c r="E94" s="241"/>
      <c r="F94" s="241"/>
      <c r="G94" s="241"/>
      <c r="H94" s="241"/>
      <c r="I94" s="241"/>
      <c r="J94" s="260" t="s">
        <v>56</v>
      </c>
      <c r="K94" s="241"/>
      <c r="L94" s="228"/>
    </row>
    <row r="95" spans="2:12" s="205" customFormat="1" ht="10.2" customHeight="1">
      <c r="B95" s="228"/>
      <c r="L95" s="228"/>
    </row>
    <row r="96" spans="2:47" s="205" customFormat="1" ht="22.8" customHeight="1">
      <c r="B96" s="228"/>
      <c r="C96" s="261" t="s">
        <v>57</v>
      </c>
      <c r="J96" s="236">
        <f>J132</f>
        <v>0</v>
      </c>
      <c r="L96" s="228"/>
      <c r="AU96" s="221" t="s">
        <v>58</v>
      </c>
    </row>
    <row r="97" spans="2:12" s="263" customFormat="1" ht="25.05" customHeight="1">
      <c r="B97" s="262"/>
      <c r="D97" s="264" t="s">
        <v>59</v>
      </c>
      <c r="E97" s="265"/>
      <c r="F97" s="265"/>
      <c r="G97" s="265"/>
      <c r="H97" s="265"/>
      <c r="I97" s="265"/>
      <c r="J97" s="266">
        <f>J133</f>
        <v>0</v>
      </c>
      <c r="L97" s="262"/>
    </row>
    <row r="98" spans="2:12" s="268" customFormat="1" ht="19.95" customHeight="1">
      <c r="B98" s="267"/>
      <c r="D98" s="269" t="s">
        <v>60</v>
      </c>
      <c r="E98" s="270"/>
      <c r="F98" s="270"/>
      <c r="G98" s="270"/>
      <c r="H98" s="270"/>
      <c r="I98" s="270"/>
      <c r="J98" s="271">
        <f>J134</f>
        <v>0</v>
      </c>
      <c r="L98" s="267"/>
    </row>
    <row r="99" spans="2:12" s="268" customFormat="1" ht="19.95" customHeight="1">
      <c r="B99" s="267"/>
      <c r="D99" s="269" t="s">
        <v>61</v>
      </c>
      <c r="E99" s="270"/>
      <c r="F99" s="270"/>
      <c r="G99" s="270"/>
      <c r="H99" s="270"/>
      <c r="I99" s="270"/>
      <c r="J99" s="271">
        <f>J136</f>
        <v>0</v>
      </c>
      <c r="L99" s="267"/>
    </row>
    <row r="100" spans="2:12" s="268" customFormat="1" ht="14.85" customHeight="1">
      <c r="B100" s="267"/>
      <c r="D100" s="269" t="s">
        <v>62</v>
      </c>
      <c r="E100" s="270"/>
      <c r="F100" s="270"/>
      <c r="G100" s="270"/>
      <c r="H100" s="270"/>
      <c r="I100" s="270"/>
      <c r="J100" s="271">
        <f>J140</f>
        <v>0</v>
      </c>
      <c r="L100" s="267"/>
    </row>
    <row r="101" spans="2:12" s="268" customFormat="1" ht="14.85" customHeight="1">
      <c r="B101" s="267"/>
      <c r="D101" s="269" t="s">
        <v>63</v>
      </c>
      <c r="E101" s="270"/>
      <c r="F101" s="270"/>
      <c r="G101" s="270"/>
      <c r="H101" s="270"/>
      <c r="I101" s="270"/>
      <c r="J101" s="271">
        <f>J207</f>
        <v>0</v>
      </c>
      <c r="L101" s="267"/>
    </row>
    <row r="102" spans="2:12" s="268" customFormat="1" ht="19.95" customHeight="1">
      <c r="B102" s="267"/>
      <c r="D102" s="269" t="s">
        <v>64</v>
      </c>
      <c r="E102" s="270"/>
      <c r="F102" s="270"/>
      <c r="G102" s="270"/>
      <c r="H102" s="270"/>
      <c r="I102" s="270"/>
      <c r="J102" s="271">
        <f>J227</f>
        <v>0</v>
      </c>
      <c r="L102" s="267"/>
    </row>
    <row r="103" spans="2:12" s="268" customFormat="1" ht="14.85" customHeight="1">
      <c r="B103" s="267"/>
      <c r="D103" s="269" t="s">
        <v>65</v>
      </c>
      <c r="E103" s="270"/>
      <c r="F103" s="270"/>
      <c r="G103" s="270"/>
      <c r="H103" s="270"/>
      <c r="I103" s="270"/>
      <c r="J103" s="271">
        <f>J236</f>
        <v>0</v>
      </c>
      <c r="L103" s="267"/>
    </row>
    <row r="104" spans="2:12" s="268" customFormat="1" ht="14.85" customHeight="1">
      <c r="B104" s="267"/>
      <c r="D104" s="269" t="s">
        <v>66</v>
      </c>
      <c r="E104" s="270"/>
      <c r="F104" s="270"/>
      <c r="G104" s="270"/>
      <c r="H104" s="270"/>
      <c r="I104" s="270"/>
      <c r="J104" s="271">
        <f>J269</f>
        <v>0</v>
      </c>
      <c r="L104" s="267"/>
    </row>
    <row r="105" spans="2:12" s="268" customFormat="1" ht="19.95" customHeight="1">
      <c r="B105" s="267"/>
      <c r="D105" s="269" t="s">
        <v>67</v>
      </c>
      <c r="E105" s="270"/>
      <c r="F105" s="270"/>
      <c r="G105" s="270"/>
      <c r="H105" s="270"/>
      <c r="I105" s="270"/>
      <c r="J105" s="271">
        <f>J271</f>
        <v>0</v>
      </c>
      <c r="L105" s="267"/>
    </row>
    <row r="106" spans="2:12" s="268" customFormat="1" ht="19.95" customHeight="1">
      <c r="B106" s="267"/>
      <c r="D106" s="269" t="s">
        <v>68</v>
      </c>
      <c r="E106" s="270"/>
      <c r="F106" s="270"/>
      <c r="G106" s="270"/>
      <c r="H106" s="270"/>
      <c r="I106" s="270"/>
      <c r="J106" s="271">
        <f>J277</f>
        <v>0</v>
      </c>
      <c r="L106" s="267"/>
    </row>
    <row r="107" spans="2:12" s="263" customFormat="1" ht="25.05" customHeight="1">
      <c r="B107" s="262"/>
      <c r="D107" s="264" t="s">
        <v>69</v>
      </c>
      <c r="E107" s="265"/>
      <c r="F107" s="265"/>
      <c r="G107" s="265"/>
      <c r="H107" s="265"/>
      <c r="I107" s="265"/>
      <c r="J107" s="266">
        <f>J279</f>
        <v>0</v>
      </c>
      <c r="L107" s="262"/>
    </row>
    <row r="108" spans="2:12" s="268" customFormat="1" ht="19.95" customHeight="1">
      <c r="B108" s="267"/>
      <c r="D108" s="269" t="s">
        <v>70</v>
      </c>
      <c r="E108" s="270"/>
      <c r="F108" s="270"/>
      <c r="G108" s="270"/>
      <c r="H108" s="270"/>
      <c r="I108" s="270"/>
      <c r="J108" s="271">
        <f>J280</f>
        <v>0</v>
      </c>
      <c r="L108" s="267"/>
    </row>
    <row r="109" spans="2:12" s="268" customFormat="1" ht="19.95" customHeight="1">
      <c r="B109" s="267"/>
      <c r="D109" s="269" t="s">
        <v>71</v>
      </c>
      <c r="E109" s="270"/>
      <c r="F109" s="270"/>
      <c r="G109" s="270"/>
      <c r="H109" s="270"/>
      <c r="I109" s="270"/>
      <c r="J109" s="271">
        <f>J288</f>
        <v>0</v>
      </c>
      <c r="L109" s="267"/>
    </row>
    <row r="110" spans="2:12" s="268" customFormat="1" ht="19.95" customHeight="1">
      <c r="B110" s="267"/>
      <c r="D110" s="269" t="s">
        <v>72</v>
      </c>
      <c r="E110" s="270"/>
      <c r="F110" s="270"/>
      <c r="G110" s="270"/>
      <c r="H110" s="270"/>
      <c r="I110" s="270"/>
      <c r="J110" s="271">
        <f>J292</f>
        <v>0</v>
      </c>
      <c r="L110" s="267"/>
    </row>
    <row r="111" spans="2:12" s="268" customFormat="1" ht="19.95" customHeight="1">
      <c r="B111" s="267"/>
      <c r="D111" s="269" t="s">
        <v>73</v>
      </c>
      <c r="E111" s="270"/>
      <c r="F111" s="270"/>
      <c r="G111" s="270"/>
      <c r="H111" s="270"/>
      <c r="I111" s="270"/>
      <c r="J111" s="271">
        <f>J314</f>
        <v>0</v>
      </c>
      <c r="L111" s="267"/>
    </row>
    <row r="112" spans="2:12" s="268" customFormat="1" ht="19.95" customHeight="1">
      <c r="B112" s="267"/>
      <c r="D112" s="269" t="s">
        <v>74</v>
      </c>
      <c r="E112" s="270"/>
      <c r="F112" s="270"/>
      <c r="G112" s="270"/>
      <c r="H112" s="270"/>
      <c r="I112" s="270"/>
      <c r="J112" s="271">
        <f>J342</f>
        <v>0</v>
      </c>
      <c r="L112" s="267"/>
    </row>
    <row r="113" spans="2:12" s="205" customFormat="1" ht="21.75" customHeight="1">
      <c r="B113" s="228"/>
      <c r="L113" s="228"/>
    </row>
    <row r="114" spans="2:12" s="205" customFormat="1" ht="7.05" customHeight="1">
      <c r="B114" s="254"/>
      <c r="C114" s="255"/>
      <c r="D114" s="255"/>
      <c r="E114" s="255"/>
      <c r="F114" s="255"/>
      <c r="G114" s="255"/>
      <c r="H114" s="255"/>
      <c r="I114" s="255"/>
      <c r="J114" s="255"/>
      <c r="K114" s="255"/>
      <c r="L114" s="228"/>
    </row>
    <row r="118" spans="2:12" s="205" customFormat="1" ht="7.05" customHeight="1">
      <c r="B118" s="256"/>
      <c r="C118" s="257"/>
      <c r="D118" s="257"/>
      <c r="E118" s="257"/>
      <c r="F118" s="257"/>
      <c r="G118" s="257"/>
      <c r="H118" s="257"/>
      <c r="I118" s="257"/>
      <c r="J118" s="257"/>
      <c r="K118" s="257"/>
      <c r="L118" s="228"/>
    </row>
    <row r="119" spans="2:12" s="205" customFormat="1" ht="25.05" customHeight="1">
      <c r="B119" s="228"/>
      <c r="C119" s="225" t="s">
        <v>75</v>
      </c>
      <c r="L119" s="228"/>
    </row>
    <row r="120" spans="2:12" s="205" customFormat="1" ht="7.05" customHeight="1">
      <c r="B120" s="228"/>
      <c r="L120" s="228"/>
    </row>
    <row r="121" spans="2:12" s="205" customFormat="1" ht="12" customHeight="1">
      <c r="B121" s="228"/>
      <c r="C121" s="227" t="s">
        <v>6</v>
      </c>
      <c r="L121" s="228"/>
    </row>
    <row r="122" spans="2:12" s="205" customFormat="1" ht="14.4" customHeight="1">
      <c r="B122" s="228"/>
      <c r="E122" s="342">
        <f>E7</f>
        <v>0</v>
      </c>
      <c r="F122" s="343"/>
      <c r="G122" s="343"/>
      <c r="H122" s="343"/>
      <c r="L122" s="228"/>
    </row>
    <row r="123" spans="2:12" s="205" customFormat="1" ht="12" customHeight="1">
      <c r="B123" s="228"/>
      <c r="C123" s="227" t="s">
        <v>52</v>
      </c>
      <c r="L123" s="228"/>
    </row>
    <row r="124" spans="2:12" s="205" customFormat="1" ht="14.4" customHeight="1">
      <c r="B124" s="228"/>
      <c r="E124" s="340" t="str">
        <f>E9</f>
        <v>01 - Etapa I - stavební část</v>
      </c>
      <c r="F124" s="341"/>
      <c r="G124" s="341"/>
      <c r="H124" s="341"/>
      <c r="L124" s="228"/>
    </row>
    <row r="125" spans="2:12" s="205" customFormat="1" ht="7.05" customHeight="1">
      <c r="B125" s="228"/>
      <c r="L125" s="228"/>
    </row>
    <row r="126" spans="2:12" s="205" customFormat="1" ht="12" customHeight="1">
      <c r="B126" s="228"/>
      <c r="C126" s="227" t="s">
        <v>9</v>
      </c>
      <c r="F126" s="229" t="str">
        <f>F12</f>
        <v xml:space="preserve"> </v>
      </c>
      <c r="I126" s="227" t="s">
        <v>11</v>
      </c>
      <c r="J126" s="230" t="str">
        <f>IF(J12="","",J12)</f>
        <v/>
      </c>
      <c r="L126" s="228"/>
    </row>
    <row r="127" spans="2:12" s="205" customFormat="1" ht="7.05" customHeight="1">
      <c r="B127" s="228"/>
      <c r="L127" s="228"/>
    </row>
    <row r="128" spans="2:12" s="205" customFormat="1" ht="15.6" customHeight="1">
      <c r="B128" s="228"/>
      <c r="C128" s="227" t="s">
        <v>12</v>
      </c>
      <c r="F128" s="229" t="str">
        <f>E15</f>
        <v>Město Chotěboř</v>
      </c>
      <c r="I128" s="227" t="s">
        <v>17</v>
      </c>
      <c r="J128" s="258">
        <f>E21</f>
        <v>0</v>
      </c>
      <c r="L128" s="228"/>
    </row>
    <row r="129" spans="2:12" s="205" customFormat="1" ht="26.4" customHeight="1">
      <c r="B129" s="228"/>
      <c r="C129" s="227" t="s">
        <v>16</v>
      </c>
      <c r="F129" s="229" t="str">
        <f>IF(E18="","",E18)</f>
        <v/>
      </c>
      <c r="I129" s="227" t="s">
        <v>19</v>
      </c>
      <c r="J129" s="258" t="str">
        <f>E24</f>
        <v>Ing. Milan Landsman</v>
      </c>
      <c r="L129" s="228"/>
    </row>
    <row r="130" spans="2:12" s="205" customFormat="1" ht="10.2" customHeight="1">
      <c r="B130" s="228"/>
      <c r="L130" s="228"/>
    </row>
    <row r="131" spans="2:20" s="276" customFormat="1" ht="29.25" customHeight="1">
      <c r="B131" s="272"/>
      <c r="C131" s="200" t="s">
        <v>76</v>
      </c>
      <c r="D131" s="201" t="s">
        <v>43</v>
      </c>
      <c r="E131" s="201" t="s">
        <v>41</v>
      </c>
      <c r="F131" s="201" t="s">
        <v>42</v>
      </c>
      <c r="G131" s="201" t="s">
        <v>77</v>
      </c>
      <c r="H131" s="201" t="s">
        <v>78</v>
      </c>
      <c r="I131" s="201" t="s">
        <v>79</v>
      </c>
      <c r="J131" s="202" t="s">
        <v>56</v>
      </c>
      <c r="K131" s="203" t="s">
        <v>80</v>
      </c>
      <c r="L131" s="272"/>
      <c r="M131" s="273" t="s">
        <v>0</v>
      </c>
      <c r="N131" s="274" t="s">
        <v>26</v>
      </c>
      <c r="O131" s="274" t="s">
        <v>81</v>
      </c>
      <c r="P131" s="274" t="s">
        <v>82</v>
      </c>
      <c r="Q131" s="274" t="s">
        <v>83</v>
      </c>
      <c r="R131" s="274" t="s">
        <v>84</v>
      </c>
      <c r="S131" s="274" t="s">
        <v>85</v>
      </c>
      <c r="T131" s="275" t="s">
        <v>86</v>
      </c>
    </row>
    <row r="132" spans="2:63" s="205" customFormat="1" ht="22.8" customHeight="1">
      <c r="B132" s="228"/>
      <c r="C132" s="204" t="s">
        <v>87</v>
      </c>
      <c r="J132" s="206">
        <f>BK132</f>
        <v>0</v>
      </c>
      <c r="L132" s="228"/>
      <c r="M132" s="277"/>
      <c r="N132" s="234"/>
      <c r="O132" s="234"/>
      <c r="P132" s="278">
        <f>P133+P279</f>
        <v>0</v>
      </c>
      <c r="Q132" s="234"/>
      <c r="R132" s="278">
        <f>R133+R279</f>
        <v>45.38270237</v>
      </c>
      <c r="S132" s="234"/>
      <c r="T132" s="279">
        <f>T133+T279</f>
        <v>36.266668179999996</v>
      </c>
      <c r="AT132" s="221" t="s">
        <v>44</v>
      </c>
      <c r="AU132" s="221" t="s">
        <v>58</v>
      </c>
      <c r="BK132" s="280">
        <f>BK133+BK279</f>
        <v>0</v>
      </c>
    </row>
    <row r="133" spans="2:63" s="207" customFormat="1" ht="25.95" customHeight="1">
      <c r="B133" s="281"/>
      <c r="D133" s="208" t="s">
        <v>44</v>
      </c>
      <c r="E133" s="209" t="s">
        <v>88</v>
      </c>
      <c r="F133" s="209" t="s">
        <v>89</v>
      </c>
      <c r="J133" s="210">
        <f>BK133</f>
        <v>0</v>
      </c>
      <c r="L133" s="281"/>
      <c r="M133" s="282"/>
      <c r="P133" s="283">
        <f>P134+P136+P227+P271+P277</f>
        <v>0</v>
      </c>
      <c r="R133" s="283">
        <f>R134+R136+R227+R271+R277</f>
        <v>41.03595503</v>
      </c>
      <c r="T133" s="284">
        <f>T134+T136+T227+T271+T277</f>
        <v>32.398768</v>
      </c>
      <c r="AR133" s="208" t="s">
        <v>46</v>
      </c>
      <c r="AT133" s="285" t="s">
        <v>44</v>
      </c>
      <c r="AU133" s="285" t="s">
        <v>45</v>
      </c>
      <c r="AY133" s="208" t="s">
        <v>90</v>
      </c>
      <c r="BK133" s="286">
        <f>BK134+BK136+BK227+BK271+BK277</f>
        <v>0</v>
      </c>
    </row>
    <row r="134" spans="2:63" s="207" customFormat="1" ht="22.8" customHeight="1">
      <c r="B134" s="281"/>
      <c r="D134" s="208" t="s">
        <v>44</v>
      </c>
      <c r="E134" s="211" t="s">
        <v>91</v>
      </c>
      <c r="F134" s="211" t="s">
        <v>92</v>
      </c>
      <c r="J134" s="212">
        <f>BK134</f>
        <v>0</v>
      </c>
      <c r="L134" s="281"/>
      <c r="M134" s="282"/>
      <c r="P134" s="283">
        <f>P135</f>
        <v>0</v>
      </c>
      <c r="R134" s="283">
        <f>R135</f>
        <v>0.2467</v>
      </c>
      <c r="T134" s="284">
        <f>T135</f>
        <v>0</v>
      </c>
      <c r="AR134" s="208" t="s">
        <v>46</v>
      </c>
      <c r="AT134" s="285" t="s">
        <v>44</v>
      </c>
      <c r="AU134" s="285" t="s">
        <v>46</v>
      </c>
      <c r="AY134" s="208" t="s">
        <v>90</v>
      </c>
      <c r="BK134" s="286">
        <f>BK135</f>
        <v>0</v>
      </c>
    </row>
    <row r="135" spans="2:65" s="205" customFormat="1" ht="22.2" customHeight="1">
      <c r="B135" s="228"/>
      <c r="C135" s="213" t="s">
        <v>46</v>
      </c>
      <c r="D135" s="213" t="s">
        <v>93</v>
      </c>
      <c r="E135" s="214" t="s">
        <v>94</v>
      </c>
      <c r="F135" s="215" t="s">
        <v>95</v>
      </c>
      <c r="G135" s="216" t="s">
        <v>96</v>
      </c>
      <c r="H135" s="217">
        <v>2</v>
      </c>
      <c r="I135" s="73"/>
      <c r="J135" s="218">
        <f>ROUND(I135*H135,2)</f>
        <v>0</v>
      </c>
      <c r="K135" s="219"/>
      <c r="L135" s="228"/>
      <c r="M135" s="287" t="s">
        <v>0</v>
      </c>
      <c r="N135" s="288" t="s">
        <v>27</v>
      </c>
      <c r="P135" s="289">
        <f>O135*H135</f>
        <v>0</v>
      </c>
      <c r="Q135" s="289">
        <v>0.12335</v>
      </c>
      <c r="R135" s="289">
        <f>Q135*H135</f>
        <v>0.2467</v>
      </c>
      <c r="S135" s="289">
        <v>0</v>
      </c>
      <c r="T135" s="290">
        <f>S135*H135</f>
        <v>0</v>
      </c>
      <c r="AR135" s="291" t="s">
        <v>97</v>
      </c>
      <c r="AT135" s="291" t="s">
        <v>93</v>
      </c>
      <c r="AU135" s="291" t="s">
        <v>48</v>
      </c>
      <c r="AY135" s="221" t="s">
        <v>90</v>
      </c>
      <c r="BE135" s="292">
        <f>IF(N135="základní",J135,0)</f>
        <v>0</v>
      </c>
      <c r="BF135" s="292">
        <f>IF(N135="snížená",J135,0)</f>
        <v>0</v>
      </c>
      <c r="BG135" s="292">
        <f>IF(N135="zákl. přenesená",J135,0)</f>
        <v>0</v>
      </c>
      <c r="BH135" s="292">
        <f>IF(N135="sníž. přenesená",J135,0)</f>
        <v>0</v>
      </c>
      <c r="BI135" s="292">
        <f>IF(N135="nulová",J135,0)</f>
        <v>0</v>
      </c>
      <c r="BJ135" s="221" t="s">
        <v>46</v>
      </c>
      <c r="BK135" s="292">
        <f>ROUND(I135*H135,2)</f>
        <v>0</v>
      </c>
      <c r="BL135" s="221" t="s">
        <v>97</v>
      </c>
      <c r="BM135" s="291" t="s">
        <v>98</v>
      </c>
    </row>
    <row r="136" spans="2:63" s="207" customFormat="1" ht="22.8" customHeight="1">
      <c r="B136" s="281"/>
      <c r="D136" s="208" t="s">
        <v>44</v>
      </c>
      <c r="E136" s="211" t="s">
        <v>99</v>
      </c>
      <c r="F136" s="211" t="s">
        <v>100</v>
      </c>
      <c r="J136" s="212">
        <f>BK136</f>
        <v>0</v>
      </c>
      <c r="L136" s="281"/>
      <c r="M136" s="282"/>
      <c r="P136" s="283">
        <f>P137+SUM(P138:P140)+P207</f>
        <v>0</v>
      </c>
      <c r="R136" s="283">
        <f>R137+SUM(R138:R140)+R207</f>
        <v>40.72804891</v>
      </c>
      <c r="T136" s="284">
        <f>T137+SUM(T138:T140)+T207</f>
        <v>0</v>
      </c>
      <c r="AR136" s="208" t="s">
        <v>46</v>
      </c>
      <c r="AT136" s="285" t="s">
        <v>44</v>
      </c>
      <c r="AU136" s="285" t="s">
        <v>46</v>
      </c>
      <c r="AY136" s="208" t="s">
        <v>90</v>
      </c>
      <c r="BK136" s="286">
        <f>BK137+SUM(BK138:BK140)+BK207</f>
        <v>0</v>
      </c>
    </row>
    <row r="137" spans="2:65" s="205" customFormat="1" ht="22.2" customHeight="1">
      <c r="B137" s="228"/>
      <c r="C137" s="213" t="s">
        <v>48</v>
      </c>
      <c r="D137" s="213" t="s">
        <v>93</v>
      </c>
      <c r="E137" s="214" t="s">
        <v>101</v>
      </c>
      <c r="F137" s="215" t="s">
        <v>102</v>
      </c>
      <c r="G137" s="216" t="s">
        <v>103</v>
      </c>
      <c r="H137" s="217">
        <v>2</v>
      </c>
      <c r="I137" s="73"/>
      <c r="J137" s="218">
        <f>ROUND(I137*H137,2)</f>
        <v>0</v>
      </c>
      <c r="K137" s="219"/>
      <c r="L137" s="228"/>
      <c r="M137" s="287" t="s">
        <v>0</v>
      </c>
      <c r="N137" s="288" t="s">
        <v>27</v>
      </c>
      <c r="P137" s="289">
        <f>O137*H137</f>
        <v>0</v>
      </c>
      <c r="Q137" s="289">
        <v>0.147</v>
      </c>
      <c r="R137" s="289">
        <f>Q137*H137</f>
        <v>0.294</v>
      </c>
      <c r="S137" s="289">
        <v>0</v>
      </c>
      <c r="T137" s="290">
        <f>S137*H137</f>
        <v>0</v>
      </c>
      <c r="AR137" s="291" t="s">
        <v>97</v>
      </c>
      <c r="AT137" s="291" t="s">
        <v>93</v>
      </c>
      <c r="AU137" s="291" t="s">
        <v>48</v>
      </c>
      <c r="AY137" s="221" t="s">
        <v>90</v>
      </c>
      <c r="BE137" s="292">
        <f>IF(N137="základní",J137,0)</f>
        <v>0</v>
      </c>
      <c r="BF137" s="292">
        <f>IF(N137="snížená",J137,0)</f>
        <v>0</v>
      </c>
      <c r="BG137" s="292">
        <f>IF(N137="zákl. přenesená",J137,0)</f>
        <v>0</v>
      </c>
      <c r="BH137" s="292">
        <f>IF(N137="sníž. přenesená",J137,0)</f>
        <v>0</v>
      </c>
      <c r="BI137" s="292">
        <f>IF(N137="nulová",J137,0)</f>
        <v>0</v>
      </c>
      <c r="BJ137" s="221" t="s">
        <v>46</v>
      </c>
      <c r="BK137" s="292">
        <f>ROUND(I137*H137,2)</f>
        <v>0</v>
      </c>
      <c r="BL137" s="221" t="s">
        <v>97</v>
      </c>
      <c r="BM137" s="291" t="s">
        <v>104</v>
      </c>
    </row>
    <row r="138" spans="2:65" s="205" customFormat="1" ht="13.8" customHeight="1">
      <c r="B138" s="228"/>
      <c r="C138" s="213" t="s">
        <v>91</v>
      </c>
      <c r="D138" s="213" t="s">
        <v>93</v>
      </c>
      <c r="E138" s="214" t="s">
        <v>105</v>
      </c>
      <c r="F138" s="215" t="s">
        <v>106</v>
      </c>
      <c r="G138" s="216" t="s">
        <v>96</v>
      </c>
      <c r="H138" s="217">
        <v>4</v>
      </c>
      <c r="I138" s="73"/>
      <c r="J138" s="218">
        <f>ROUND(I138*H138,2)</f>
        <v>0</v>
      </c>
      <c r="K138" s="219"/>
      <c r="L138" s="228"/>
      <c r="M138" s="287" t="s">
        <v>0</v>
      </c>
      <c r="N138" s="288" t="s">
        <v>27</v>
      </c>
      <c r="P138" s="289">
        <f>O138*H138</f>
        <v>0</v>
      </c>
      <c r="Q138" s="289">
        <v>0.03045</v>
      </c>
      <c r="R138" s="289">
        <f>Q138*H138</f>
        <v>0.1218</v>
      </c>
      <c r="S138" s="289">
        <v>0</v>
      </c>
      <c r="T138" s="290">
        <f>S138*H138</f>
        <v>0</v>
      </c>
      <c r="AR138" s="291" t="s">
        <v>97</v>
      </c>
      <c r="AT138" s="291" t="s">
        <v>93</v>
      </c>
      <c r="AU138" s="291" t="s">
        <v>48</v>
      </c>
      <c r="AY138" s="221" t="s">
        <v>90</v>
      </c>
      <c r="BE138" s="292">
        <f>IF(N138="základní",J138,0)</f>
        <v>0</v>
      </c>
      <c r="BF138" s="292">
        <f>IF(N138="snížená",J138,0)</f>
        <v>0</v>
      </c>
      <c r="BG138" s="292">
        <f>IF(N138="zákl. přenesená",J138,0)</f>
        <v>0</v>
      </c>
      <c r="BH138" s="292">
        <f>IF(N138="sníž. přenesená",J138,0)</f>
        <v>0</v>
      </c>
      <c r="BI138" s="292">
        <f>IF(N138="nulová",J138,0)</f>
        <v>0</v>
      </c>
      <c r="BJ138" s="221" t="s">
        <v>46</v>
      </c>
      <c r="BK138" s="292">
        <f>ROUND(I138*H138,2)</f>
        <v>0</v>
      </c>
      <c r="BL138" s="221" t="s">
        <v>97</v>
      </c>
      <c r="BM138" s="291" t="s">
        <v>107</v>
      </c>
    </row>
    <row r="139" spans="2:51" s="311" customFormat="1" ht="12">
      <c r="B139" s="310"/>
      <c r="D139" s="305" t="s">
        <v>108</v>
      </c>
      <c r="E139" s="312" t="s">
        <v>0</v>
      </c>
      <c r="F139" s="313" t="s">
        <v>109</v>
      </c>
      <c r="H139" s="314">
        <v>4</v>
      </c>
      <c r="L139" s="310"/>
      <c r="M139" s="315"/>
      <c r="T139" s="316"/>
      <c r="AT139" s="312" t="s">
        <v>108</v>
      </c>
      <c r="AU139" s="312" t="s">
        <v>48</v>
      </c>
      <c r="AV139" s="311" t="s">
        <v>48</v>
      </c>
      <c r="AW139" s="311" t="s">
        <v>18</v>
      </c>
      <c r="AX139" s="311" t="s">
        <v>46</v>
      </c>
      <c r="AY139" s="312" t="s">
        <v>90</v>
      </c>
    </row>
    <row r="140" spans="2:63" s="207" customFormat="1" ht="20.85" customHeight="1">
      <c r="B140" s="281"/>
      <c r="D140" s="208" t="s">
        <v>44</v>
      </c>
      <c r="E140" s="211" t="s">
        <v>110</v>
      </c>
      <c r="F140" s="211" t="s">
        <v>111</v>
      </c>
      <c r="J140" s="212">
        <f>BK140</f>
        <v>0</v>
      </c>
      <c r="L140" s="281"/>
      <c r="M140" s="282"/>
      <c r="P140" s="283">
        <f>SUM(P141:P206)</f>
        <v>0</v>
      </c>
      <c r="R140" s="283">
        <f>SUM(R141:R206)</f>
        <v>9.12967254</v>
      </c>
      <c r="T140" s="284">
        <f>SUM(T141:T206)</f>
        <v>0</v>
      </c>
      <c r="AR140" s="208" t="s">
        <v>46</v>
      </c>
      <c r="AT140" s="285" t="s">
        <v>44</v>
      </c>
      <c r="AU140" s="285" t="s">
        <v>48</v>
      </c>
      <c r="AY140" s="208" t="s">
        <v>90</v>
      </c>
      <c r="BK140" s="286">
        <f>SUM(BK141:BK206)</f>
        <v>0</v>
      </c>
    </row>
    <row r="141" spans="2:65" s="205" customFormat="1" ht="22.2" customHeight="1">
      <c r="B141" s="228"/>
      <c r="C141" s="213" t="s">
        <v>97</v>
      </c>
      <c r="D141" s="213" t="s">
        <v>93</v>
      </c>
      <c r="E141" s="214" t="s">
        <v>112</v>
      </c>
      <c r="F141" s="215" t="s">
        <v>113</v>
      </c>
      <c r="G141" s="216" t="s">
        <v>96</v>
      </c>
      <c r="H141" s="217">
        <v>204.226</v>
      </c>
      <c r="I141" s="73"/>
      <c r="J141" s="218">
        <f>ROUND(I141*H141,2)</f>
        <v>0</v>
      </c>
      <c r="K141" s="219"/>
      <c r="L141" s="228"/>
      <c r="M141" s="287" t="s">
        <v>0</v>
      </c>
      <c r="N141" s="288" t="s">
        <v>27</v>
      </c>
      <c r="P141" s="289">
        <f>O141*H141</f>
        <v>0</v>
      </c>
      <c r="Q141" s="289">
        <v>0.00438</v>
      </c>
      <c r="R141" s="289">
        <f>Q141*H141</f>
        <v>0.8945098800000001</v>
      </c>
      <c r="S141" s="289">
        <v>0</v>
      </c>
      <c r="T141" s="290">
        <f>S141*H141</f>
        <v>0</v>
      </c>
      <c r="AR141" s="291" t="s">
        <v>97</v>
      </c>
      <c r="AT141" s="291" t="s">
        <v>93</v>
      </c>
      <c r="AU141" s="291" t="s">
        <v>91</v>
      </c>
      <c r="AY141" s="221" t="s">
        <v>90</v>
      </c>
      <c r="BE141" s="292">
        <f>IF(N141="základní",J141,0)</f>
        <v>0</v>
      </c>
      <c r="BF141" s="292">
        <f>IF(N141="snížená",J141,0)</f>
        <v>0</v>
      </c>
      <c r="BG141" s="292">
        <f>IF(N141="zákl. přenesená",J141,0)</f>
        <v>0</v>
      </c>
      <c r="BH141" s="292">
        <f>IF(N141="sníž. přenesená",J141,0)</f>
        <v>0</v>
      </c>
      <c r="BI141" s="292">
        <f>IF(N141="nulová",J141,0)</f>
        <v>0</v>
      </c>
      <c r="BJ141" s="221" t="s">
        <v>46</v>
      </c>
      <c r="BK141" s="292">
        <f>ROUND(I141*H141,2)</f>
        <v>0</v>
      </c>
      <c r="BL141" s="221" t="s">
        <v>97</v>
      </c>
      <c r="BM141" s="291" t="s">
        <v>114</v>
      </c>
    </row>
    <row r="142" spans="2:51" s="304" customFormat="1" ht="12">
      <c r="B142" s="303"/>
      <c r="D142" s="305" t="s">
        <v>108</v>
      </c>
      <c r="E142" s="306" t="s">
        <v>0</v>
      </c>
      <c r="F142" s="307" t="s">
        <v>115</v>
      </c>
      <c r="H142" s="306" t="s">
        <v>0</v>
      </c>
      <c r="L142" s="303"/>
      <c r="M142" s="308"/>
      <c r="T142" s="309"/>
      <c r="AT142" s="306" t="s">
        <v>108</v>
      </c>
      <c r="AU142" s="306" t="s">
        <v>91</v>
      </c>
      <c r="AV142" s="304" t="s">
        <v>46</v>
      </c>
      <c r="AW142" s="304" t="s">
        <v>18</v>
      </c>
      <c r="AX142" s="304" t="s">
        <v>45</v>
      </c>
      <c r="AY142" s="306" t="s">
        <v>90</v>
      </c>
    </row>
    <row r="143" spans="2:51" s="311" customFormat="1" ht="12">
      <c r="B143" s="310"/>
      <c r="D143" s="305" t="s">
        <v>108</v>
      </c>
      <c r="E143" s="312" t="s">
        <v>0</v>
      </c>
      <c r="F143" s="313" t="s">
        <v>116</v>
      </c>
      <c r="H143" s="314">
        <v>9.43</v>
      </c>
      <c r="L143" s="310"/>
      <c r="M143" s="315"/>
      <c r="T143" s="316"/>
      <c r="AT143" s="312" t="s">
        <v>108</v>
      </c>
      <c r="AU143" s="312" t="s">
        <v>91</v>
      </c>
      <c r="AV143" s="311" t="s">
        <v>48</v>
      </c>
      <c r="AW143" s="311" t="s">
        <v>18</v>
      </c>
      <c r="AX143" s="311" t="s">
        <v>45</v>
      </c>
      <c r="AY143" s="312" t="s">
        <v>90</v>
      </c>
    </row>
    <row r="144" spans="2:51" s="304" customFormat="1" ht="12">
      <c r="B144" s="303"/>
      <c r="D144" s="305" t="s">
        <v>108</v>
      </c>
      <c r="E144" s="306" t="s">
        <v>0</v>
      </c>
      <c r="F144" s="307" t="s">
        <v>117</v>
      </c>
      <c r="H144" s="306" t="s">
        <v>0</v>
      </c>
      <c r="L144" s="303"/>
      <c r="M144" s="308"/>
      <c r="T144" s="309"/>
      <c r="AT144" s="306" t="s">
        <v>108</v>
      </c>
      <c r="AU144" s="306" t="s">
        <v>91</v>
      </c>
      <c r="AV144" s="304" t="s">
        <v>46</v>
      </c>
      <c r="AW144" s="304" t="s">
        <v>18</v>
      </c>
      <c r="AX144" s="304" t="s">
        <v>45</v>
      </c>
      <c r="AY144" s="306" t="s">
        <v>90</v>
      </c>
    </row>
    <row r="145" spans="2:51" s="311" customFormat="1" ht="12">
      <c r="B145" s="310"/>
      <c r="D145" s="305" t="s">
        <v>108</v>
      </c>
      <c r="E145" s="312" t="s">
        <v>0</v>
      </c>
      <c r="F145" s="313" t="s">
        <v>118</v>
      </c>
      <c r="H145" s="314">
        <v>29</v>
      </c>
      <c r="L145" s="310"/>
      <c r="M145" s="315"/>
      <c r="T145" s="316"/>
      <c r="AT145" s="312" t="s">
        <v>108</v>
      </c>
      <c r="AU145" s="312" t="s">
        <v>91</v>
      </c>
      <c r="AV145" s="311" t="s">
        <v>48</v>
      </c>
      <c r="AW145" s="311" t="s">
        <v>18</v>
      </c>
      <c r="AX145" s="311" t="s">
        <v>45</v>
      </c>
      <c r="AY145" s="312" t="s">
        <v>90</v>
      </c>
    </row>
    <row r="146" spans="2:51" s="304" customFormat="1" ht="12">
      <c r="B146" s="303"/>
      <c r="D146" s="305" t="s">
        <v>108</v>
      </c>
      <c r="E146" s="306" t="s">
        <v>0</v>
      </c>
      <c r="F146" s="307" t="s">
        <v>119</v>
      </c>
      <c r="H146" s="306" t="s">
        <v>0</v>
      </c>
      <c r="L146" s="303"/>
      <c r="M146" s="308"/>
      <c r="T146" s="309"/>
      <c r="AT146" s="306" t="s">
        <v>108</v>
      </c>
      <c r="AU146" s="306" t="s">
        <v>91</v>
      </c>
      <c r="AV146" s="304" t="s">
        <v>46</v>
      </c>
      <c r="AW146" s="304" t="s">
        <v>18</v>
      </c>
      <c r="AX146" s="304" t="s">
        <v>45</v>
      </c>
      <c r="AY146" s="306" t="s">
        <v>90</v>
      </c>
    </row>
    <row r="147" spans="2:51" s="311" customFormat="1" ht="12">
      <c r="B147" s="310"/>
      <c r="D147" s="305" t="s">
        <v>108</v>
      </c>
      <c r="E147" s="312" t="s">
        <v>0</v>
      </c>
      <c r="F147" s="313" t="s">
        <v>120</v>
      </c>
      <c r="H147" s="314">
        <v>28.81</v>
      </c>
      <c r="L147" s="310"/>
      <c r="M147" s="315"/>
      <c r="T147" s="316"/>
      <c r="AT147" s="312" t="s">
        <v>108</v>
      </c>
      <c r="AU147" s="312" t="s">
        <v>91</v>
      </c>
      <c r="AV147" s="311" t="s">
        <v>48</v>
      </c>
      <c r="AW147" s="311" t="s">
        <v>18</v>
      </c>
      <c r="AX147" s="311" t="s">
        <v>45</v>
      </c>
      <c r="AY147" s="312" t="s">
        <v>90</v>
      </c>
    </row>
    <row r="148" spans="2:51" s="304" customFormat="1" ht="12">
      <c r="B148" s="303"/>
      <c r="D148" s="305" t="s">
        <v>108</v>
      </c>
      <c r="E148" s="306" t="s">
        <v>0</v>
      </c>
      <c r="F148" s="307" t="s">
        <v>121</v>
      </c>
      <c r="H148" s="306" t="s">
        <v>0</v>
      </c>
      <c r="L148" s="303"/>
      <c r="M148" s="308"/>
      <c r="T148" s="309"/>
      <c r="AT148" s="306" t="s">
        <v>108</v>
      </c>
      <c r="AU148" s="306" t="s">
        <v>91</v>
      </c>
      <c r="AV148" s="304" t="s">
        <v>46</v>
      </c>
      <c r="AW148" s="304" t="s">
        <v>18</v>
      </c>
      <c r="AX148" s="304" t="s">
        <v>45</v>
      </c>
      <c r="AY148" s="306" t="s">
        <v>90</v>
      </c>
    </row>
    <row r="149" spans="2:51" s="311" customFormat="1" ht="12">
      <c r="B149" s="310"/>
      <c r="D149" s="305" t="s">
        <v>108</v>
      </c>
      <c r="E149" s="312" t="s">
        <v>0</v>
      </c>
      <c r="F149" s="313" t="s">
        <v>122</v>
      </c>
      <c r="H149" s="314">
        <v>19.58</v>
      </c>
      <c r="L149" s="310"/>
      <c r="M149" s="315"/>
      <c r="T149" s="316"/>
      <c r="AT149" s="312" t="s">
        <v>108</v>
      </c>
      <c r="AU149" s="312" t="s">
        <v>91</v>
      </c>
      <c r="AV149" s="311" t="s">
        <v>48</v>
      </c>
      <c r="AW149" s="311" t="s">
        <v>18</v>
      </c>
      <c r="AX149" s="311" t="s">
        <v>45</v>
      </c>
      <c r="AY149" s="312" t="s">
        <v>90</v>
      </c>
    </row>
    <row r="150" spans="2:51" s="304" customFormat="1" ht="12">
      <c r="B150" s="303"/>
      <c r="D150" s="305" t="s">
        <v>108</v>
      </c>
      <c r="E150" s="306" t="s">
        <v>0</v>
      </c>
      <c r="F150" s="307" t="s">
        <v>123</v>
      </c>
      <c r="H150" s="306" t="s">
        <v>0</v>
      </c>
      <c r="L150" s="303"/>
      <c r="M150" s="308"/>
      <c r="T150" s="309"/>
      <c r="AT150" s="306" t="s">
        <v>108</v>
      </c>
      <c r="AU150" s="306" t="s">
        <v>91</v>
      </c>
      <c r="AV150" s="304" t="s">
        <v>46</v>
      </c>
      <c r="AW150" s="304" t="s">
        <v>18</v>
      </c>
      <c r="AX150" s="304" t="s">
        <v>45</v>
      </c>
      <c r="AY150" s="306" t="s">
        <v>90</v>
      </c>
    </row>
    <row r="151" spans="2:51" s="311" customFormat="1" ht="12">
      <c r="B151" s="310"/>
      <c r="D151" s="305" t="s">
        <v>108</v>
      </c>
      <c r="E151" s="312" t="s">
        <v>0</v>
      </c>
      <c r="F151" s="313" t="s">
        <v>124</v>
      </c>
      <c r="H151" s="314">
        <v>4.77</v>
      </c>
      <c r="L151" s="310"/>
      <c r="M151" s="315"/>
      <c r="T151" s="316"/>
      <c r="AT151" s="312" t="s">
        <v>108</v>
      </c>
      <c r="AU151" s="312" t="s">
        <v>91</v>
      </c>
      <c r="AV151" s="311" t="s">
        <v>48</v>
      </c>
      <c r="AW151" s="311" t="s">
        <v>18</v>
      </c>
      <c r="AX151" s="311" t="s">
        <v>45</v>
      </c>
      <c r="AY151" s="312" t="s">
        <v>90</v>
      </c>
    </row>
    <row r="152" spans="2:51" s="304" customFormat="1" ht="12">
      <c r="B152" s="303"/>
      <c r="D152" s="305" t="s">
        <v>108</v>
      </c>
      <c r="E152" s="306" t="s">
        <v>0</v>
      </c>
      <c r="F152" s="307" t="s">
        <v>125</v>
      </c>
      <c r="H152" s="306" t="s">
        <v>0</v>
      </c>
      <c r="L152" s="303"/>
      <c r="M152" s="308"/>
      <c r="T152" s="309"/>
      <c r="AT152" s="306" t="s">
        <v>108</v>
      </c>
      <c r="AU152" s="306" t="s">
        <v>91</v>
      </c>
      <c r="AV152" s="304" t="s">
        <v>46</v>
      </c>
      <c r="AW152" s="304" t="s">
        <v>18</v>
      </c>
      <c r="AX152" s="304" t="s">
        <v>45</v>
      </c>
      <c r="AY152" s="306" t="s">
        <v>90</v>
      </c>
    </row>
    <row r="153" spans="2:51" s="311" customFormat="1" ht="12">
      <c r="B153" s="310"/>
      <c r="D153" s="305" t="s">
        <v>108</v>
      </c>
      <c r="E153" s="312" t="s">
        <v>0</v>
      </c>
      <c r="F153" s="313" t="s">
        <v>126</v>
      </c>
      <c r="H153" s="314">
        <v>0.95</v>
      </c>
      <c r="L153" s="310"/>
      <c r="M153" s="315"/>
      <c r="T153" s="316"/>
      <c r="AT153" s="312" t="s">
        <v>108</v>
      </c>
      <c r="AU153" s="312" t="s">
        <v>91</v>
      </c>
      <c r="AV153" s="311" t="s">
        <v>48</v>
      </c>
      <c r="AW153" s="311" t="s">
        <v>18</v>
      </c>
      <c r="AX153" s="311" t="s">
        <v>45</v>
      </c>
      <c r="AY153" s="312" t="s">
        <v>90</v>
      </c>
    </row>
    <row r="154" spans="2:51" s="304" customFormat="1" ht="12">
      <c r="B154" s="303"/>
      <c r="D154" s="305" t="s">
        <v>108</v>
      </c>
      <c r="E154" s="306" t="s">
        <v>0</v>
      </c>
      <c r="F154" s="307" t="s">
        <v>127</v>
      </c>
      <c r="H154" s="306" t="s">
        <v>0</v>
      </c>
      <c r="L154" s="303"/>
      <c r="M154" s="308"/>
      <c r="T154" s="309"/>
      <c r="AT154" s="306" t="s">
        <v>108</v>
      </c>
      <c r="AU154" s="306" t="s">
        <v>91</v>
      </c>
      <c r="AV154" s="304" t="s">
        <v>46</v>
      </c>
      <c r="AW154" s="304" t="s">
        <v>18</v>
      </c>
      <c r="AX154" s="304" t="s">
        <v>45</v>
      </c>
      <c r="AY154" s="306" t="s">
        <v>90</v>
      </c>
    </row>
    <row r="155" spans="2:51" s="311" customFormat="1" ht="12">
      <c r="B155" s="310"/>
      <c r="D155" s="305" t="s">
        <v>108</v>
      </c>
      <c r="E155" s="312" t="s">
        <v>0</v>
      </c>
      <c r="F155" s="313" t="s">
        <v>128</v>
      </c>
      <c r="H155" s="314">
        <v>3.6</v>
      </c>
      <c r="L155" s="310"/>
      <c r="M155" s="315"/>
      <c r="T155" s="316"/>
      <c r="AT155" s="312" t="s">
        <v>108</v>
      </c>
      <c r="AU155" s="312" t="s">
        <v>91</v>
      </c>
      <c r="AV155" s="311" t="s">
        <v>48</v>
      </c>
      <c r="AW155" s="311" t="s">
        <v>18</v>
      </c>
      <c r="AX155" s="311" t="s">
        <v>45</v>
      </c>
      <c r="AY155" s="312" t="s">
        <v>90</v>
      </c>
    </row>
    <row r="156" spans="2:51" s="304" customFormat="1" ht="12">
      <c r="B156" s="303"/>
      <c r="D156" s="305" t="s">
        <v>108</v>
      </c>
      <c r="E156" s="306" t="s">
        <v>0</v>
      </c>
      <c r="F156" s="307" t="s">
        <v>129</v>
      </c>
      <c r="H156" s="306" t="s">
        <v>0</v>
      </c>
      <c r="L156" s="303"/>
      <c r="M156" s="308"/>
      <c r="T156" s="309"/>
      <c r="AT156" s="306" t="s">
        <v>108</v>
      </c>
      <c r="AU156" s="306" t="s">
        <v>91</v>
      </c>
      <c r="AV156" s="304" t="s">
        <v>46</v>
      </c>
      <c r="AW156" s="304" t="s">
        <v>18</v>
      </c>
      <c r="AX156" s="304" t="s">
        <v>45</v>
      </c>
      <c r="AY156" s="306" t="s">
        <v>90</v>
      </c>
    </row>
    <row r="157" spans="2:51" s="311" customFormat="1" ht="12">
      <c r="B157" s="310"/>
      <c r="D157" s="305" t="s">
        <v>108</v>
      </c>
      <c r="E157" s="312" t="s">
        <v>0</v>
      </c>
      <c r="F157" s="313" t="s">
        <v>130</v>
      </c>
      <c r="H157" s="314">
        <v>0</v>
      </c>
      <c r="L157" s="310"/>
      <c r="M157" s="315"/>
      <c r="T157" s="316"/>
      <c r="AT157" s="312" t="s">
        <v>108</v>
      </c>
      <c r="AU157" s="312" t="s">
        <v>91</v>
      </c>
      <c r="AV157" s="311" t="s">
        <v>48</v>
      </c>
      <c r="AW157" s="311" t="s">
        <v>18</v>
      </c>
      <c r="AX157" s="311" t="s">
        <v>45</v>
      </c>
      <c r="AY157" s="312" t="s">
        <v>90</v>
      </c>
    </row>
    <row r="158" spans="2:51" s="304" customFormat="1" ht="12">
      <c r="B158" s="303"/>
      <c r="D158" s="305" t="s">
        <v>108</v>
      </c>
      <c r="E158" s="306" t="s">
        <v>0</v>
      </c>
      <c r="F158" s="307" t="s">
        <v>131</v>
      </c>
      <c r="H158" s="306" t="s">
        <v>0</v>
      </c>
      <c r="L158" s="303"/>
      <c r="M158" s="308"/>
      <c r="T158" s="309"/>
      <c r="AT158" s="306" t="s">
        <v>108</v>
      </c>
      <c r="AU158" s="306" t="s">
        <v>91</v>
      </c>
      <c r="AV158" s="304" t="s">
        <v>46</v>
      </c>
      <c r="AW158" s="304" t="s">
        <v>18</v>
      </c>
      <c r="AX158" s="304" t="s">
        <v>45</v>
      </c>
      <c r="AY158" s="306" t="s">
        <v>90</v>
      </c>
    </row>
    <row r="159" spans="2:51" s="311" customFormat="1" ht="12">
      <c r="B159" s="310"/>
      <c r="D159" s="305" t="s">
        <v>108</v>
      </c>
      <c r="E159" s="312" t="s">
        <v>0</v>
      </c>
      <c r="F159" s="313" t="s">
        <v>132</v>
      </c>
      <c r="H159" s="314">
        <v>10.98</v>
      </c>
      <c r="L159" s="310"/>
      <c r="M159" s="315"/>
      <c r="T159" s="316"/>
      <c r="AT159" s="312" t="s">
        <v>108</v>
      </c>
      <c r="AU159" s="312" t="s">
        <v>91</v>
      </c>
      <c r="AV159" s="311" t="s">
        <v>48</v>
      </c>
      <c r="AW159" s="311" t="s">
        <v>18</v>
      </c>
      <c r="AX159" s="311" t="s">
        <v>45</v>
      </c>
      <c r="AY159" s="312" t="s">
        <v>90</v>
      </c>
    </row>
    <row r="160" spans="2:51" s="304" customFormat="1" ht="12">
      <c r="B160" s="303"/>
      <c r="D160" s="305" t="s">
        <v>108</v>
      </c>
      <c r="E160" s="306" t="s">
        <v>0</v>
      </c>
      <c r="F160" s="307" t="s">
        <v>133</v>
      </c>
      <c r="H160" s="306" t="s">
        <v>0</v>
      </c>
      <c r="L160" s="303"/>
      <c r="M160" s="308"/>
      <c r="T160" s="309"/>
      <c r="AT160" s="306" t="s">
        <v>108</v>
      </c>
      <c r="AU160" s="306" t="s">
        <v>91</v>
      </c>
      <c r="AV160" s="304" t="s">
        <v>46</v>
      </c>
      <c r="AW160" s="304" t="s">
        <v>18</v>
      </c>
      <c r="AX160" s="304" t="s">
        <v>45</v>
      </c>
      <c r="AY160" s="306" t="s">
        <v>90</v>
      </c>
    </row>
    <row r="161" spans="2:51" s="311" customFormat="1" ht="12">
      <c r="B161" s="310"/>
      <c r="D161" s="305" t="s">
        <v>108</v>
      </c>
      <c r="E161" s="312" t="s">
        <v>0</v>
      </c>
      <c r="F161" s="313" t="s">
        <v>134</v>
      </c>
      <c r="H161" s="314">
        <v>32.03</v>
      </c>
      <c r="L161" s="310"/>
      <c r="M161" s="315"/>
      <c r="T161" s="316"/>
      <c r="AT161" s="312" t="s">
        <v>108</v>
      </c>
      <c r="AU161" s="312" t="s">
        <v>91</v>
      </c>
      <c r="AV161" s="311" t="s">
        <v>48</v>
      </c>
      <c r="AW161" s="311" t="s">
        <v>18</v>
      </c>
      <c r="AX161" s="311" t="s">
        <v>45</v>
      </c>
      <c r="AY161" s="312" t="s">
        <v>90</v>
      </c>
    </row>
    <row r="162" spans="2:51" s="304" customFormat="1" ht="12">
      <c r="B162" s="303"/>
      <c r="D162" s="305" t="s">
        <v>108</v>
      </c>
      <c r="E162" s="306" t="s">
        <v>0</v>
      </c>
      <c r="F162" s="307" t="s">
        <v>135</v>
      </c>
      <c r="H162" s="306" t="s">
        <v>0</v>
      </c>
      <c r="L162" s="303"/>
      <c r="M162" s="308"/>
      <c r="T162" s="309"/>
      <c r="AT162" s="306" t="s">
        <v>108</v>
      </c>
      <c r="AU162" s="306" t="s">
        <v>91</v>
      </c>
      <c r="AV162" s="304" t="s">
        <v>46</v>
      </c>
      <c r="AW162" s="304" t="s">
        <v>18</v>
      </c>
      <c r="AX162" s="304" t="s">
        <v>45</v>
      </c>
      <c r="AY162" s="306" t="s">
        <v>90</v>
      </c>
    </row>
    <row r="163" spans="2:51" s="311" customFormat="1" ht="12">
      <c r="B163" s="310"/>
      <c r="D163" s="305" t="s">
        <v>108</v>
      </c>
      <c r="E163" s="312" t="s">
        <v>0</v>
      </c>
      <c r="F163" s="313" t="s">
        <v>136</v>
      </c>
      <c r="H163" s="314">
        <v>22.36</v>
      </c>
      <c r="L163" s="310"/>
      <c r="M163" s="315"/>
      <c r="T163" s="316"/>
      <c r="AT163" s="312" t="s">
        <v>108</v>
      </c>
      <c r="AU163" s="312" t="s">
        <v>91</v>
      </c>
      <c r="AV163" s="311" t="s">
        <v>48</v>
      </c>
      <c r="AW163" s="311" t="s">
        <v>18</v>
      </c>
      <c r="AX163" s="311" t="s">
        <v>45</v>
      </c>
      <c r="AY163" s="312" t="s">
        <v>90</v>
      </c>
    </row>
    <row r="164" spans="2:51" s="304" customFormat="1" ht="12">
      <c r="B164" s="303"/>
      <c r="D164" s="305" t="s">
        <v>108</v>
      </c>
      <c r="E164" s="306" t="s">
        <v>0</v>
      </c>
      <c r="F164" s="307" t="s">
        <v>137</v>
      </c>
      <c r="H164" s="306" t="s">
        <v>0</v>
      </c>
      <c r="L164" s="303"/>
      <c r="M164" s="308"/>
      <c r="T164" s="309"/>
      <c r="AT164" s="306" t="s">
        <v>108</v>
      </c>
      <c r="AU164" s="306" t="s">
        <v>91</v>
      </c>
      <c r="AV164" s="304" t="s">
        <v>46</v>
      </c>
      <c r="AW164" s="304" t="s">
        <v>18</v>
      </c>
      <c r="AX164" s="304" t="s">
        <v>45</v>
      </c>
      <c r="AY164" s="306" t="s">
        <v>90</v>
      </c>
    </row>
    <row r="165" spans="2:51" s="311" customFormat="1" ht="12">
      <c r="B165" s="310"/>
      <c r="D165" s="305" t="s">
        <v>108</v>
      </c>
      <c r="E165" s="312" t="s">
        <v>0</v>
      </c>
      <c r="F165" s="313" t="s">
        <v>130</v>
      </c>
      <c r="H165" s="314">
        <v>0</v>
      </c>
      <c r="L165" s="310"/>
      <c r="M165" s="315"/>
      <c r="T165" s="316"/>
      <c r="AT165" s="312" t="s">
        <v>108</v>
      </c>
      <c r="AU165" s="312" t="s">
        <v>91</v>
      </c>
      <c r="AV165" s="311" t="s">
        <v>48</v>
      </c>
      <c r="AW165" s="311" t="s">
        <v>18</v>
      </c>
      <c r="AX165" s="311" t="s">
        <v>45</v>
      </c>
      <c r="AY165" s="312" t="s">
        <v>90</v>
      </c>
    </row>
    <row r="166" spans="2:51" s="304" customFormat="1" ht="12">
      <c r="B166" s="303"/>
      <c r="D166" s="305" t="s">
        <v>108</v>
      </c>
      <c r="E166" s="306" t="s">
        <v>0</v>
      </c>
      <c r="F166" s="307" t="s">
        <v>138</v>
      </c>
      <c r="H166" s="306" t="s">
        <v>0</v>
      </c>
      <c r="L166" s="303"/>
      <c r="M166" s="308"/>
      <c r="T166" s="309"/>
      <c r="AT166" s="306" t="s">
        <v>108</v>
      </c>
      <c r="AU166" s="306" t="s">
        <v>91</v>
      </c>
      <c r="AV166" s="304" t="s">
        <v>46</v>
      </c>
      <c r="AW166" s="304" t="s">
        <v>18</v>
      </c>
      <c r="AX166" s="304" t="s">
        <v>45</v>
      </c>
      <c r="AY166" s="306" t="s">
        <v>90</v>
      </c>
    </row>
    <row r="167" spans="2:51" s="311" customFormat="1" ht="12">
      <c r="B167" s="310"/>
      <c r="D167" s="305" t="s">
        <v>108</v>
      </c>
      <c r="E167" s="312" t="s">
        <v>0</v>
      </c>
      <c r="F167" s="313" t="s">
        <v>130</v>
      </c>
      <c r="H167" s="314">
        <v>0</v>
      </c>
      <c r="L167" s="310"/>
      <c r="M167" s="315"/>
      <c r="T167" s="316"/>
      <c r="AT167" s="312" t="s">
        <v>108</v>
      </c>
      <c r="AU167" s="312" t="s">
        <v>91</v>
      </c>
      <c r="AV167" s="311" t="s">
        <v>48</v>
      </c>
      <c r="AW167" s="311" t="s">
        <v>18</v>
      </c>
      <c r="AX167" s="311" t="s">
        <v>45</v>
      </c>
      <c r="AY167" s="312" t="s">
        <v>90</v>
      </c>
    </row>
    <row r="168" spans="2:51" s="304" customFormat="1" ht="12">
      <c r="B168" s="303"/>
      <c r="D168" s="305" t="s">
        <v>108</v>
      </c>
      <c r="E168" s="306" t="s">
        <v>0</v>
      </c>
      <c r="F168" s="307" t="s">
        <v>139</v>
      </c>
      <c r="H168" s="306" t="s">
        <v>0</v>
      </c>
      <c r="L168" s="303"/>
      <c r="M168" s="308"/>
      <c r="T168" s="309"/>
      <c r="AT168" s="306" t="s">
        <v>108</v>
      </c>
      <c r="AU168" s="306" t="s">
        <v>91</v>
      </c>
      <c r="AV168" s="304" t="s">
        <v>46</v>
      </c>
      <c r="AW168" s="304" t="s">
        <v>18</v>
      </c>
      <c r="AX168" s="304" t="s">
        <v>45</v>
      </c>
      <c r="AY168" s="306" t="s">
        <v>90</v>
      </c>
    </row>
    <row r="169" spans="2:51" s="311" customFormat="1" ht="12">
      <c r="B169" s="310"/>
      <c r="D169" s="305" t="s">
        <v>108</v>
      </c>
      <c r="E169" s="312" t="s">
        <v>0</v>
      </c>
      <c r="F169" s="313" t="s">
        <v>140</v>
      </c>
      <c r="H169" s="314">
        <v>24.89</v>
      </c>
      <c r="L169" s="310"/>
      <c r="M169" s="315"/>
      <c r="T169" s="316"/>
      <c r="AT169" s="312" t="s">
        <v>108</v>
      </c>
      <c r="AU169" s="312" t="s">
        <v>91</v>
      </c>
      <c r="AV169" s="311" t="s">
        <v>48</v>
      </c>
      <c r="AW169" s="311" t="s">
        <v>18</v>
      </c>
      <c r="AX169" s="311" t="s">
        <v>45</v>
      </c>
      <c r="AY169" s="312" t="s">
        <v>90</v>
      </c>
    </row>
    <row r="170" spans="2:51" s="304" customFormat="1" ht="12">
      <c r="B170" s="303"/>
      <c r="D170" s="305" t="s">
        <v>108</v>
      </c>
      <c r="E170" s="306" t="s">
        <v>0</v>
      </c>
      <c r="F170" s="307" t="s">
        <v>141</v>
      </c>
      <c r="H170" s="306" t="s">
        <v>0</v>
      </c>
      <c r="L170" s="303"/>
      <c r="M170" s="308"/>
      <c r="T170" s="309"/>
      <c r="AT170" s="306" t="s">
        <v>108</v>
      </c>
      <c r="AU170" s="306" t="s">
        <v>91</v>
      </c>
      <c r="AV170" s="304" t="s">
        <v>46</v>
      </c>
      <c r="AW170" s="304" t="s">
        <v>18</v>
      </c>
      <c r="AX170" s="304" t="s">
        <v>45</v>
      </c>
      <c r="AY170" s="306" t="s">
        <v>90</v>
      </c>
    </row>
    <row r="171" spans="2:51" s="311" customFormat="1" ht="12">
      <c r="B171" s="310"/>
      <c r="D171" s="305" t="s">
        <v>108</v>
      </c>
      <c r="E171" s="312" t="s">
        <v>0</v>
      </c>
      <c r="F171" s="313" t="s">
        <v>142</v>
      </c>
      <c r="H171" s="314">
        <v>17.826</v>
      </c>
      <c r="L171" s="310"/>
      <c r="M171" s="315"/>
      <c r="T171" s="316"/>
      <c r="AT171" s="312" t="s">
        <v>108</v>
      </c>
      <c r="AU171" s="312" t="s">
        <v>91</v>
      </c>
      <c r="AV171" s="311" t="s">
        <v>48</v>
      </c>
      <c r="AW171" s="311" t="s">
        <v>18</v>
      </c>
      <c r="AX171" s="311" t="s">
        <v>45</v>
      </c>
      <c r="AY171" s="312" t="s">
        <v>90</v>
      </c>
    </row>
    <row r="172" spans="2:51" s="318" customFormat="1" ht="12">
      <c r="B172" s="317"/>
      <c r="D172" s="305" t="s">
        <v>108</v>
      </c>
      <c r="E172" s="319" t="s">
        <v>0</v>
      </c>
      <c r="F172" s="320" t="s">
        <v>143</v>
      </c>
      <c r="H172" s="321">
        <v>204.22599999999997</v>
      </c>
      <c r="L172" s="317"/>
      <c r="M172" s="322"/>
      <c r="T172" s="323"/>
      <c r="AT172" s="319" t="s">
        <v>108</v>
      </c>
      <c r="AU172" s="319" t="s">
        <v>91</v>
      </c>
      <c r="AV172" s="318" t="s">
        <v>97</v>
      </c>
      <c r="AW172" s="318" t="s">
        <v>18</v>
      </c>
      <c r="AX172" s="318" t="s">
        <v>46</v>
      </c>
      <c r="AY172" s="319" t="s">
        <v>90</v>
      </c>
    </row>
    <row r="173" spans="2:65" s="205" customFormat="1" ht="22.2" customHeight="1">
      <c r="B173" s="228"/>
      <c r="C173" s="213" t="s">
        <v>144</v>
      </c>
      <c r="D173" s="213" t="s">
        <v>93</v>
      </c>
      <c r="E173" s="214" t="s">
        <v>145</v>
      </c>
      <c r="F173" s="215" t="s">
        <v>146</v>
      </c>
      <c r="G173" s="216" t="s">
        <v>96</v>
      </c>
      <c r="H173" s="217">
        <v>204.226</v>
      </c>
      <c r="I173" s="73"/>
      <c r="J173" s="218">
        <f>ROUND(I173*H173,2)</f>
        <v>0</v>
      </c>
      <c r="K173" s="219"/>
      <c r="L173" s="228"/>
      <c r="M173" s="287" t="s">
        <v>0</v>
      </c>
      <c r="N173" s="288" t="s">
        <v>27</v>
      </c>
      <c r="P173" s="289">
        <f>O173*H173</f>
        <v>0</v>
      </c>
      <c r="Q173" s="289">
        <v>0.003</v>
      </c>
      <c r="R173" s="289">
        <f>Q173*H173</f>
        <v>0.6126780000000001</v>
      </c>
      <c r="S173" s="289">
        <v>0</v>
      </c>
      <c r="T173" s="290">
        <f>S173*H173</f>
        <v>0</v>
      </c>
      <c r="AR173" s="291" t="s">
        <v>97</v>
      </c>
      <c r="AT173" s="291" t="s">
        <v>93</v>
      </c>
      <c r="AU173" s="291" t="s">
        <v>91</v>
      </c>
      <c r="AY173" s="221" t="s">
        <v>90</v>
      </c>
      <c r="BE173" s="292">
        <f>IF(N173="základní",J173,0)</f>
        <v>0</v>
      </c>
      <c r="BF173" s="292">
        <f>IF(N173="snížená",J173,0)</f>
        <v>0</v>
      </c>
      <c r="BG173" s="292">
        <f>IF(N173="zákl. přenesená",J173,0)</f>
        <v>0</v>
      </c>
      <c r="BH173" s="292">
        <f>IF(N173="sníž. přenesená",J173,0)</f>
        <v>0</v>
      </c>
      <c r="BI173" s="292">
        <f>IF(N173="nulová",J173,0)</f>
        <v>0</v>
      </c>
      <c r="BJ173" s="221" t="s">
        <v>46</v>
      </c>
      <c r="BK173" s="292">
        <f>ROUND(I173*H173,2)</f>
        <v>0</v>
      </c>
      <c r="BL173" s="221" t="s">
        <v>97</v>
      </c>
      <c r="BM173" s="291" t="s">
        <v>147</v>
      </c>
    </row>
    <row r="174" spans="2:65" s="205" customFormat="1" ht="22.2" customHeight="1">
      <c r="B174" s="228"/>
      <c r="C174" s="213" t="s">
        <v>99</v>
      </c>
      <c r="D174" s="213" t="s">
        <v>93</v>
      </c>
      <c r="E174" s="214" t="s">
        <v>148</v>
      </c>
      <c r="F174" s="215" t="s">
        <v>149</v>
      </c>
      <c r="G174" s="216" t="s">
        <v>96</v>
      </c>
      <c r="H174" s="217">
        <v>1032.857</v>
      </c>
      <c r="I174" s="73"/>
      <c r="J174" s="218">
        <f>ROUND(I174*H174,2)</f>
        <v>0</v>
      </c>
      <c r="K174" s="219"/>
      <c r="L174" s="228"/>
      <c r="M174" s="287" t="s">
        <v>0</v>
      </c>
      <c r="N174" s="288" t="s">
        <v>27</v>
      </c>
      <c r="P174" s="289">
        <f>O174*H174</f>
        <v>0</v>
      </c>
      <c r="Q174" s="289">
        <v>0.00438</v>
      </c>
      <c r="R174" s="289">
        <f>Q174*H174</f>
        <v>4.52391366</v>
      </c>
      <c r="S174" s="289">
        <v>0</v>
      </c>
      <c r="T174" s="290">
        <f>S174*H174</f>
        <v>0</v>
      </c>
      <c r="AR174" s="291" t="s">
        <v>97</v>
      </c>
      <c r="AT174" s="291" t="s">
        <v>93</v>
      </c>
      <c r="AU174" s="291" t="s">
        <v>91</v>
      </c>
      <c r="AY174" s="221" t="s">
        <v>90</v>
      </c>
      <c r="BE174" s="292">
        <f>IF(N174="základní",J174,0)</f>
        <v>0</v>
      </c>
      <c r="BF174" s="292">
        <f>IF(N174="snížená",J174,0)</f>
        <v>0</v>
      </c>
      <c r="BG174" s="292">
        <f>IF(N174="zákl. přenesená",J174,0)</f>
        <v>0</v>
      </c>
      <c r="BH174" s="292">
        <f>IF(N174="sníž. přenesená",J174,0)</f>
        <v>0</v>
      </c>
      <c r="BI174" s="292">
        <f>IF(N174="nulová",J174,0)</f>
        <v>0</v>
      </c>
      <c r="BJ174" s="221" t="s">
        <v>46</v>
      </c>
      <c r="BK174" s="292">
        <f>ROUND(I174*H174,2)</f>
        <v>0</v>
      </c>
      <c r="BL174" s="221" t="s">
        <v>97</v>
      </c>
      <c r="BM174" s="291" t="s">
        <v>150</v>
      </c>
    </row>
    <row r="175" spans="2:51" s="304" customFormat="1" ht="12">
      <c r="B175" s="303"/>
      <c r="D175" s="305" t="s">
        <v>108</v>
      </c>
      <c r="E175" s="306" t="s">
        <v>0</v>
      </c>
      <c r="F175" s="307" t="s">
        <v>115</v>
      </c>
      <c r="H175" s="306" t="s">
        <v>0</v>
      </c>
      <c r="L175" s="303"/>
      <c r="M175" s="308"/>
      <c r="T175" s="309"/>
      <c r="AT175" s="306" t="s">
        <v>108</v>
      </c>
      <c r="AU175" s="306" t="s">
        <v>91</v>
      </c>
      <c r="AV175" s="304" t="s">
        <v>46</v>
      </c>
      <c r="AW175" s="304" t="s">
        <v>18</v>
      </c>
      <c r="AX175" s="304" t="s">
        <v>45</v>
      </c>
      <c r="AY175" s="306" t="s">
        <v>90</v>
      </c>
    </row>
    <row r="176" spans="2:51" s="311" customFormat="1" ht="12">
      <c r="B176" s="310"/>
      <c r="D176" s="305" t="s">
        <v>108</v>
      </c>
      <c r="E176" s="312" t="s">
        <v>0</v>
      </c>
      <c r="F176" s="313" t="s">
        <v>151</v>
      </c>
      <c r="H176" s="314">
        <v>75.036</v>
      </c>
      <c r="L176" s="310"/>
      <c r="M176" s="315"/>
      <c r="T176" s="316"/>
      <c r="AT176" s="312" t="s">
        <v>108</v>
      </c>
      <c r="AU176" s="312" t="s">
        <v>91</v>
      </c>
      <c r="AV176" s="311" t="s">
        <v>48</v>
      </c>
      <c r="AW176" s="311" t="s">
        <v>18</v>
      </c>
      <c r="AX176" s="311" t="s">
        <v>45</v>
      </c>
      <c r="AY176" s="312" t="s">
        <v>90</v>
      </c>
    </row>
    <row r="177" spans="2:51" s="304" customFormat="1" ht="12">
      <c r="B177" s="303"/>
      <c r="D177" s="305" t="s">
        <v>108</v>
      </c>
      <c r="E177" s="306" t="s">
        <v>0</v>
      </c>
      <c r="F177" s="307" t="s">
        <v>117</v>
      </c>
      <c r="H177" s="306" t="s">
        <v>0</v>
      </c>
      <c r="L177" s="303"/>
      <c r="M177" s="308"/>
      <c r="T177" s="309"/>
      <c r="AT177" s="306" t="s">
        <v>108</v>
      </c>
      <c r="AU177" s="306" t="s">
        <v>91</v>
      </c>
      <c r="AV177" s="304" t="s">
        <v>46</v>
      </c>
      <c r="AW177" s="304" t="s">
        <v>18</v>
      </c>
      <c r="AX177" s="304" t="s">
        <v>45</v>
      </c>
      <c r="AY177" s="306" t="s">
        <v>90</v>
      </c>
    </row>
    <row r="178" spans="2:51" s="311" customFormat="1" ht="12">
      <c r="B178" s="310"/>
      <c r="D178" s="305" t="s">
        <v>108</v>
      </c>
      <c r="E178" s="312" t="s">
        <v>0</v>
      </c>
      <c r="F178" s="313" t="s">
        <v>152</v>
      </c>
      <c r="H178" s="314">
        <v>86.733</v>
      </c>
      <c r="L178" s="310"/>
      <c r="M178" s="315"/>
      <c r="T178" s="316"/>
      <c r="AT178" s="312" t="s">
        <v>108</v>
      </c>
      <c r="AU178" s="312" t="s">
        <v>91</v>
      </c>
      <c r="AV178" s="311" t="s">
        <v>48</v>
      </c>
      <c r="AW178" s="311" t="s">
        <v>18</v>
      </c>
      <c r="AX178" s="311" t="s">
        <v>45</v>
      </c>
      <c r="AY178" s="312" t="s">
        <v>90</v>
      </c>
    </row>
    <row r="179" spans="2:51" s="304" customFormat="1" ht="12">
      <c r="B179" s="303"/>
      <c r="D179" s="305" t="s">
        <v>108</v>
      </c>
      <c r="E179" s="306" t="s">
        <v>0</v>
      </c>
      <c r="F179" s="307" t="s">
        <v>119</v>
      </c>
      <c r="H179" s="306" t="s">
        <v>0</v>
      </c>
      <c r="L179" s="303"/>
      <c r="M179" s="308"/>
      <c r="T179" s="309"/>
      <c r="AT179" s="306" t="s">
        <v>108</v>
      </c>
      <c r="AU179" s="306" t="s">
        <v>91</v>
      </c>
      <c r="AV179" s="304" t="s">
        <v>46</v>
      </c>
      <c r="AW179" s="304" t="s">
        <v>18</v>
      </c>
      <c r="AX179" s="304" t="s">
        <v>45</v>
      </c>
      <c r="AY179" s="306" t="s">
        <v>90</v>
      </c>
    </row>
    <row r="180" spans="2:51" s="311" customFormat="1" ht="12">
      <c r="B180" s="310"/>
      <c r="D180" s="305" t="s">
        <v>108</v>
      </c>
      <c r="E180" s="312" t="s">
        <v>0</v>
      </c>
      <c r="F180" s="313" t="s">
        <v>153</v>
      </c>
      <c r="H180" s="314">
        <v>98.394</v>
      </c>
      <c r="L180" s="310"/>
      <c r="M180" s="315"/>
      <c r="T180" s="316"/>
      <c r="AT180" s="312" t="s">
        <v>108</v>
      </c>
      <c r="AU180" s="312" t="s">
        <v>91</v>
      </c>
      <c r="AV180" s="311" t="s">
        <v>48</v>
      </c>
      <c r="AW180" s="311" t="s">
        <v>18</v>
      </c>
      <c r="AX180" s="311" t="s">
        <v>45</v>
      </c>
      <c r="AY180" s="312" t="s">
        <v>90</v>
      </c>
    </row>
    <row r="181" spans="2:51" s="304" customFormat="1" ht="12">
      <c r="B181" s="303"/>
      <c r="D181" s="305" t="s">
        <v>108</v>
      </c>
      <c r="E181" s="306" t="s">
        <v>0</v>
      </c>
      <c r="F181" s="307" t="s">
        <v>121</v>
      </c>
      <c r="H181" s="306" t="s">
        <v>0</v>
      </c>
      <c r="L181" s="303"/>
      <c r="M181" s="308"/>
      <c r="T181" s="309"/>
      <c r="AT181" s="306" t="s">
        <v>108</v>
      </c>
      <c r="AU181" s="306" t="s">
        <v>91</v>
      </c>
      <c r="AV181" s="304" t="s">
        <v>46</v>
      </c>
      <c r="AW181" s="304" t="s">
        <v>18</v>
      </c>
      <c r="AX181" s="304" t="s">
        <v>45</v>
      </c>
      <c r="AY181" s="306" t="s">
        <v>90</v>
      </c>
    </row>
    <row r="182" spans="2:51" s="311" customFormat="1" ht="12">
      <c r="B182" s="310"/>
      <c r="D182" s="305" t="s">
        <v>108</v>
      </c>
      <c r="E182" s="312" t="s">
        <v>0</v>
      </c>
      <c r="F182" s="313" t="s">
        <v>154</v>
      </c>
      <c r="H182" s="314">
        <v>60.375</v>
      </c>
      <c r="L182" s="310"/>
      <c r="M182" s="315"/>
      <c r="T182" s="316"/>
      <c r="AT182" s="312" t="s">
        <v>108</v>
      </c>
      <c r="AU182" s="312" t="s">
        <v>91</v>
      </c>
      <c r="AV182" s="311" t="s">
        <v>48</v>
      </c>
      <c r="AW182" s="311" t="s">
        <v>18</v>
      </c>
      <c r="AX182" s="311" t="s">
        <v>45</v>
      </c>
      <c r="AY182" s="312" t="s">
        <v>90</v>
      </c>
    </row>
    <row r="183" spans="2:51" s="304" customFormat="1" ht="12">
      <c r="B183" s="303"/>
      <c r="D183" s="305" t="s">
        <v>108</v>
      </c>
      <c r="E183" s="306" t="s">
        <v>0</v>
      </c>
      <c r="F183" s="307" t="s">
        <v>123</v>
      </c>
      <c r="H183" s="306" t="s">
        <v>0</v>
      </c>
      <c r="L183" s="303"/>
      <c r="M183" s="308"/>
      <c r="T183" s="309"/>
      <c r="AT183" s="306" t="s">
        <v>108</v>
      </c>
      <c r="AU183" s="306" t="s">
        <v>91</v>
      </c>
      <c r="AV183" s="304" t="s">
        <v>46</v>
      </c>
      <c r="AW183" s="304" t="s">
        <v>18</v>
      </c>
      <c r="AX183" s="304" t="s">
        <v>45</v>
      </c>
      <c r="AY183" s="306" t="s">
        <v>90</v>
      </c>
    </row>
    <row r="184" spans="2:51" s="311" customFormat="1" ht="12">
      <c r="B184" s="310"/>
      <c r="D184" s="305" t="s">
        <v>108</v>
      </c>
      <c r="E184" s="312" t="s">
        <v>0</v>
      </c>
      <c r="F184" s="313" t="s">
        <v>155</v>
      </c>
      <c r="H184" s="314">
        <v>29.084</v>
      </c>
      <c r="L184" s="310"/>
      <c r="M184" s="315"/>
      <c r="T184" s="316"/>
      <c r="AT184" s="312" t="s">
        <v>108</v>
      </c>
      <c r="AU184" s="312" t="s">
        <v>91</v>
      </c>
      <c r="AV184" s="311" t="s">
        <v>48</v>
      </c>
      <c r="AW184" s="311" t="s">
        <v>18</v>
      </c>
      <c r="AX184" s="311" t="s">
        <v>45</v>
      </c>
      <c r="AY184" s="312" t="s">
        <v>90</v>
      </c>
    </row>
    <row r="185" spans="2:51" s="304" customFormat="1" ht="12">
      <c r="B185" s="303"/>
      <c r="D185" s="305" t="s">
        <v>108</v>
      </c>
      <c r="E185" s="306" t="s">
        <v>0</v>
      </c>
      <c r="F185" s="307" t="s">
        <v>125</v>
      </c>
      <c r="H185" s="306" t="s">
        <v>0</v>
      </c>
      <c r="L185" s="303"/>
      <c r="M185" s="308"/>
      <c r="T185" s="309"/>
      <c r="AT185" s="306" t="s">
        <v>108</v>
      </c>
      <c r="AU185" s="306" t="s">
        <v>91</v>
      </c>
      <c r="AV185" s="304" t="s">
        <v>46</v>
      </c>
      <c r="AW185" s="304" t="s">
        <v>18</v>
      </c>
      <c r="AX185" s="304" t="s">
        <v>45</v>
      </c>
      <c r="AY185" s="306" t="s">
        <v>90</v>
      </c>
    </row>
    <row r="186" spans="2:51" s="311" customFormat="1" ht="12">
      <c r="B186" s="310"/>
      <c r="D186" s="305" t="s">
        <v>108</v>
      </c>
      <c r="E186" s="312" t="s">
        <v>0</v>
      </c>
      <c r="F186" s="313" t="s">
        <v>156</v>
      </c>
      <c r="H186" s="314">
        <v>12.869</v>
      </c>
      <c r="L186" s="310"/>
      <c r="M186" s="315"/>
      <c r="T186" s="316"/>
      <c r="AT186" s="312" t="s">
        <v>108</v>
      </c>
      <c r="AU186" s="312" t="s">
        <v>91</v>
      </c>
      <c r="AV186" s="311" t="s">
        <v>48</v>
      </c>
      <c r="AW186" s="311" t="s">
        <v>18</v>
      </c>
      <c r="AX186" s="311" t="s">
        <v>45</v>
      </c>
      <c r="AY186" s="312" t="s">
        <v>90</v>
      </c>
    </row>
    <row r="187" spans="2:51" s="304" customFormat="1" ht="12">
      <c r="B187" s="303"/>
      <c r="D187" s="305" t="s">
        <v>108</v>
      </c>
      <c r="E187" s="306" t="s">
        <v>0</v>
      </c>
      <c r="F187" s="307" t="s">
        <v>127</v>
      </c>
      <c r="H187" s="306" t="s">
        <v>0</v>
      </c>
      <c r="L187" s="303"/>
      <c r="M187" s="308"/>
      <c r="T187" s="309"/>
      <c r="AT187" s="306" t="s">
        <v>108</v>
      </c>
      <c r="AU187" s="306" t="s">
        <v>91</v>
      </c>
      <c r="AV187" s="304" t="s">
        <v>46</v>
      </c>
      <c r="AW187" s="304" t="s">
        <v>18</v>
      </c>
      <c r="AX187" s="304" t="s">
        <v>45</v>
      </c>
      <c r="AY187" s="306" t="s">
        <v>90</v>
      </c>
    </row>
    <row r="188" spans="2:51" s="311" customFormat="1" ht="12">
      <c r="B188" s="310"/>
      <c r="D188" s="305" t="s">
        <v>108</v>
      </c>
      <c r="E188" s="312" t="s">
        <v>0</v>
      </c>
      <c r="F188" s="313" t="s">
        <v>157</v>
      </c>
      <c r="H188" s="314">
        <v>27.428</v>
      </c>
      <c r="L188" s="310"/>
      <c r="M188" s="315"/>
      <c r="T188" s="316"/>
      <c r="AT188" s="312" t="s">
        <v>108</v>
      </c>
      <c r="AU188" s="312" t="s">
        <v>91</v>
      </c>
      <c r="AV188" s="311" t="s">
        <v>48</v>
      </c>
      <c r="AW188" s="311" t="s">
        <v>18</v>
      </c>
      <c r="AX188" s="311" t="s">
        <v>45</v>
      </c>
      <c r="AY188" s="312" t="s">
        <v>90</v>
      </c>
    </row>
    <row r="189" spans="2:51" s="304" customFormat="1" ht="12">
      <c r="B189" s="303"/>
      <c r="D189" s="305" t="s">
        <v>108</v>
      </c>
      <c r="E189" s="306" t="s">
        <v>0</v>
      </c>
      <c r="F189" s="307" t="s">
        <v>129</v>
      </c>
      <c r="H189" s="306" t="s">
        <v>0</v>
      </c>
      <c r="L189" s="303"/>
      <c r="M189" s="308"/>
      <c r="T189" s="309"/>
      <c r="AT189" s="306" t="s">
        <v>108</v>
      </c>
      <c r="AU189" s="306" t="s">
        <v>91</v>
      </c>
      <c r="AV189" s="304" t="s">
        <v>46</v>
      </c>
      <c r="AW189" s="304" t="s">
        <v>18</v>
      </c>
      <c r="AX189" s="304" t="s">
        <v>45</v>
      </c>
      <c r="AY189" s="306" t="s">
        <v>90</v>
      </c>
    </row>
    <row r="190" spans="2:51" s="311" customFormat="1" ht="12">
      <c r="B190" s="310"/>
      <c r="D190" s="305" t="s">
        <v>108</v>
      </c>
      <c r="E190" s="312" t="s">
        <v>0</v>
      </c>
      <c r="F190" s="313" t="s">
        <v>158</v>
      </c>
      <c r="H190" s="314">
        <v>126.201</v>
      </c>
      <c r="L190" s="310"/>
      <c r="M190" s="315"/>
      <c r="T190" s="316"/>
      <c r="AT190" s="312" t="s">
        <v>108</v>
      </c>
      <c r="AU190" s="312" t="s">
        <v>91</v>
      </c>
      <c r="AV190" s="311" t="s">
        <v>48</v>
      </c>
      <c r="AW190" s="311" t="s">
        <v>18</v>
      </c>
      <c r="AX190" s="311" t="s">
        <v>45</v>
      </c>
      <c r="AY190" s="312" t="s">
        <v>90</v>
      </c>
    </row>
    <row r="191" spans="2:51" s="304" customFormat="1" ht="12">
      <c r="B191" s="303"/>
      <c r="D191" s="305" t="s">
        <v>108</v>
      </c>
      <c r="E191" s="306" t="s">
        <v>0</v>
      </c>
      <c r="F191" s="307" t="s">
        <v>131</v>
      </c>
      <c r="H191" s="306" t="s">
        <v>0</v>
      </c>
      <c r="L191" s="303"/>
      <c r="M191" s="308"/>
      <c r="T191" s="309"/>
      <c r="AT191" s="306" t="s">
        <v>108</v>
      </c>
      <c r="AU191" s="306" t="s">
        <v>91</v>
      </c>
      <c r="AV191" s="304" t="s">
        <v>46</v>
      </c>
      <c r="AW191" s="304" t="s">
        <v>18</v>
      </c>
      <c r="AX191" s="304" t="s">
        <v>45</v>
      </c>
      <c r="AY191" s="306" t="s">
        <v>90</v>
      </c>
    </row>
    <row r="192" spans="2:51" s="311" customFormat="1" ht="12">
      <c r="B192" s="310"/>
      <c r="D192" s="305" t="s">
        <v>108</v>
      </c>
      <c r="E192" s="312" t="s">
        <v>0</v>
      </c>
      <c r="F192" s="313" t="s">
        <v>159</v>
      </c>
      <c r="H192" s="314">
        <v>48.921</v>
      </c>
      <c r="L192" s="310"/>
      <c r="M192" s="315"/>
      <c r="T192" s="316"/>
      <c r="AT192" s="312" t="s">
        <v>108</v>
      </c>
      <c r="AU192" s="312" t="s">
        <v>91</v>
      </c>
      <c r="AV192" s="311" t="s">
        <v>48</v>
      </c>
      <c r="AW192" s="311" t="s">
        <v>18</v>
      </c>
      <c r="AX192" s="311" t="s">
        <v>45</v>
      </c>
      <c r="AY192" s="312" t="s">
        <v>90</v>
      </c>
    </row>
    <row r="193" spans="2:51" s="304" customFormat="1" ht="12">
      <c r="B193" s="303"/>
      <c r="D193" s="305" t="s">
        <v>108</v>
      </c>
      <c r="E193" s="306" t="s">
        <v>0</v>
      </c>
      <c r="F193" s="307" t="s">
        <v>133</v>
      </c>
      <c r="H193" s="306" t="s">
        <v>0</v>
      </c>
      <c r="L193" s="303"/>
      <c r="M193" s="308"/>
      <c r="T193" s="309"/>
      <c r="AT193" s="306" t="s">
        <v>108</v>
      </c>
      <c r="AU193" s="306" t="s">
        <v>91</v>
      </c>
      <c r="AV193" s="304" t="s">
        <v>46</v>
      </c>
      <c r="AW193" s="304" t="s">
        <v>18</v>
      </c>
      <c r="AX193" s="304" t="s">
        <v>45</v>
      </c>
      <c r="AY193" s="306" t="s">
        <v>90</v>
      </c>
    </row>
    <row r="194" spans="2:51" s="311" customFormat="1" ht="12">
      <c r="B194" s="310"/>
      <c r="D194" s="305" t="s">
        <v>108</v>
      </c>
      <c r="E194" s="312" t="s">
        <v>0</v>
      </c>
      <c r="F194" s="313" t="s">
        <v>160</v>
      </c>
      <c r="H194" s="314">
        <v>97.842</v>
      </c>
      <c r="L194" s="310"/>
      <c r="M194" s="315"/>
      <c r="T194" s="316"/>
      <c r="AT194" s="312" t="s">
        <v>108</v>
      </c>
      <c r="AU194" s="312" t="s">
        <v>91</v>
      </c>
      <c r="AV194" s="311" t="s">
        <v>48</v>
      </c>
      <c r="AW194" s="311" t="s">
        <v>18</v>
      </c>
      <c r="AX194" s="311" t="s">
        <v>45</v>
      </c>
      <c r="AY194" s="312" t="s">
        <v>90</v>
      </c>
    </row>
    <row r="195" spans="2:51" s="304" customFormat="1" ht="12">
      <c r="B195" s="303"/>
      <c r="D195" s="305" t="s">
        <v>108</v>
      </c>
      <c r="E195" s="306" t="s">
        <v>0</v>
      </c>
      <c r="F195" s="307" t="s">
        <v>135</v>
      </c>
      <c r="H195" s="306" t="s">
        <v>0</v>
      </c>
      <c r="L195" s="303"/>
      <c r="M195" s="308"/>
      <c r="T195" s="309"/>
      <c r="AT195" s="306" t="s">
        <v>108</v>
      </c>
      <c r="AU195" s="306" t="s">
        <v>91</v>
      </c>
      <c r="AV195" s="304" t="s">
        <v>46</v>
      </c>
      <c r="AW195" s="304" t="s">
        <v>18</v>
      </c>
      <c r="AX195" s="304" t="s">
        <v>45</v>
      </c>
      <c r="AY195" s="306" t="s">
        <v>90</v>
      </c>
    </row>
    <row r="196" spans="2:51" s="311" customFormat="1" ht="12">
      <c r="B196" s="310"/>
      <c r="D196" s="305" t="s">
        <v>108</v>
      </c>
      <c r="E196" s="312" t="s">
        <v>0</v>
      </c>
      <c r="F196" s="313" t="s">
        <v>161</v>
      </c>
      <c r="H196" s="314">
        <v>65.033</v>
      </c>
      <c r="L196" s="310"/>
      <c r="M196" s="315"/>
      <c r="T196" s="316"/>
      <c r="AT196" s="312" t="s">
        <v>108</v>
      </c>
      <c r="AU196" s="312" t="s">
        <v>91</v>
      </c>
      <c r="AV196" s="311" t="s">
        <v>48</v>
      </c>
      <c r="AW196" s="311" t="s">
        <v>18</v>
      </c>
      <c r="AX196" s="311" t="s">
        <v>45</v>
      </c>
      <c r="AY196" s="312" t="s">
        <v>90</v>
      </c>
    </row>
    <row r="197" spans="2:51" s="304" customFormat="1" ht="12">
      <c r="B197" s="303"/>
      <c r="D197" s="305" t="s">
        <v>108</v>
      </c>
      <c r="E197" s="306" t="s">
        <v>0</v>
      </c>
      <c r="F197" s="307" t="s">
        <v>137</v>
      </c>
      <c r="H197" s="306" t="s">
        <v>0</v>
      </c>
      <c r="L197" s="303"/>
      <c r="M197" s="308"/>
      <c r="T197" s="309"/>
      <c r="AT197" s="306" t="s">
        <v>108</v>
      </c>
      <c r="AU197" s="306" t="s">
        <v>91</v>
      </c>
      <c r="AV197" s="304" t="s">
        <v>46</v>
      </c>
      <c r="AW197" s="304" t="s">
        <v>18</v>
      </c>
      <c r="AX197" s="304" t="s">
        <v>45</v>
      </c>
      <c r="AY197" s="306" t="s">
        <v>90</v>
      </c>
    </row>
    <row r="198" spans="2:51" s="311" customFormat="1" ht="12">
      <c r="B198" s="310"/>
      <c r="D198" s="305" t="s">
        <v>108</v>
      </c>
      <c r="E198" s="312" t="s">
        <v>0</v>
      </c>
      <c r="F198" s="313" t="s">
        <v>162</v>
      </c>
      <c r="H198" s="314">
        <v>92.529</v>
      </c>
      <c r="L198" s="310"/>
      <c r="M198" s="315"/>
      <c r="T198" s="316"/>
      <c r="AT198" s="312" t="s">
        <v>108</v>
      </c>
      <c r="AU198" s="312" t="s">
        <v>91</v>
      </c>
      <c r="AV198" s="311" t="s">
        <v>48</v>
      </c>
      <c r="AW198" s="311" t="s">
        <v>18</v>
      </c>
      <c r="AX198" s="311" t="s">
        <v>45</v>
      </c>
      <c r="AY198" s="312" t="s">
        <v>90</v>
      </c>
    </row>
    <row r="199" spans="2:51" s="304" customFormat="1" ht="12">
      <c r="B199" s="303"/>
      <c r="D199" s="305" t="s">
        <v>108</v>
      </c>
      <c r="E199" s="306" t="s">
        <v>0</v>
      </c>
      <c r="F199" s="307" t="s">
        <v>138</v>
      </c>
      <c r="H199" s="306" t="s">
        <v>0</v>
      </c>
      <c r="L199" s="303"/>
      <c r="M199" s="308"/>
      <c r="T199" s="309"/>
      <c r="AT199" s="306" t="s">
        <v>108</v>
      </c>
      <c r="AU199" s="306" t="s">
        <v>91</v>
      </c>
      <c r="AV199" s="304" t="s">
        <v>46</v>
      </c>
      <c r="AW199" s="304" t="s">
        <v>18</v>
      </c>
      <c r="AX199" s="304" t="s">
        <v>45</v>
      </c>
      <c r="AY199" s="306" t="s">
        <v>90</v>
      </c>
    </row>
    <row r="200" spans="2:51" s="311" customFormat="1" ht="12">
      <c r="B200" s="310"/>
      <c r="D200" s="305" t="s">
        <v>108</v>
      </c>
      <c r="E200" s="312" t="s">
        <v>0</v>
      </c>
      <c r="F200" s="313" t="s">
        <v>163</v>
      </c>
      <c r="H200" s="314">
        <v>89.838</v>
      </c>
      <c r="L200" s="310"/>
      <c r="M200" s="315"/>
      <c r="T200" s="316"/>
      <c r="AT200" s="312" t="s">
        <v>108</v>
      </c>
      <c r="AU200" s="312" t="s">
        <v>91</v>
      </c>
      <c r="AV200" s="311" t="s">
        <v>48</v>
      </c>
      <c r="AW200" s="311" t="s">
        <v>18</v>
      </c>
      <c r="AX200" s="311" t="s">
        <v>45</v>
      </c>
      <c r="AY200" s="312" t="s">
        <v>90</v>
      </c>
    </row>
    <row r="201" spans="2:51" s="304" customFormat="1" ht="12">
      <c r="B201" s="303"/>
      <c r="D201" s="305" t="s">
        <v>108</v>
      </c>
      <c r="E201" s="306" t="s">
        <v>0</v>
      </c>
      <c r="F201" s="307" t="s">
        <v>139</v>
      </c>
      <c r="H201" s="306" t="s">
        <v>0</v>
      </c>
      <c r="L201" s="303"/>
      <c r="M201" s="308"/>
      <c r="T201" s="309"/>
      <c r="AT201" s="306" t="s">
        <v>108</v>
      </c>
      <c r="AU201" s="306" t="s">
        <v>91</v>
      </c>
      <c r="AV201" s="304" t="s">
        <v>46</v>
      </c>
      <c r="AW201" s="304" t="s">
        <v>18</v>
      </c>
      <c r="AX201" s="304" t="s">
        <v>45</v>
      </c>
      <c r="AY201" s="306" t="s">
        <v>90</v>
      </c>
    </row>
    <row r="202" spans="2:51" s="311" customFormat="1" ht="12">
      <c r="B202" s="310"/>
      <c r="D202" s="305" t="s">
        <v>108</v>
      </c>
      <c r="E202" s="312" t="s">
        <v>0</v>
      </c>
      <c r="F202" s="313" t="s">
        <v>164</v>
      </c>
      <c r="H202" s="314">
        <v>71.694</v>
      </c>
      <c r="L202" s="310"/>
      <c r="M202" s="315"/>
      <c r="T202" s="316"/>
      <c r="AT202" s="312" t="s">
        <v>108</v>
      </c>
      <c r="AU202" s="312" t="s">
        <v>91</v>
      </c>
      <c r="AV202" s="311" t="s">
        <v>48</v>
      </c>
      <c r="AW202" s="311" t="s">
        <v>18</v>
      </c>
      <c r="AX202" s="311" t="s">
        <v>45</v>
      </c>
      <c r="AY202" s="312" t="s">
        <v>90</v>
      </c>
    </row>
    <row r="203" spans="2:51" s="304" customFormat="1" ht="12">
      <c r="B203" s="303"/>
      <c r="D203" s="305" t="s">
        <v>108</v>
      </c>
      <c r="E203" s="306" t="s">
        <v>0</v>
      </c>
      <c r="F203" s="307" t="s">
        <v>141</v>
      </c>
      <c r="H203" s="306" t="s">
        <v>0</v>
      </c>
      <c r="L203" s="303"/>
      <c r="M203" s="308"/>
      <c r="T203" s="309"/>
      <c r="AT203" s="306" t="s">
        <v>108</v>
      </c>
      <c r="AU203" s="306" t="s">
        <v>91</v>
      </c>
      <c r="AV203" s="304" t="s">
        <v>46</v>
      </c>
      <c r="AW203" s="304" t="s">
        <v>18</v>
      </c>
      <c r="AX203" s="304" t="s">
        <v>45</v>
      </c>
      <c r="AY203" s="306" t="s">
        <v>90</v>
      </c>
    </row>
    <row r="204" spans="2:51" s="311" customFormat="1" ht="12">
      <c r="B204" s="310"/>
      <c r="D204" s="305" t="s">
        <v>108</v>
      </c>
      <c r="E204" s="312" t="s">
        <v>0</v>
      </c>
      <c r="F204" s="313" t="s">
        <v>165</v>
      </c>
      <c r="H204" s="314">
        <v>50.88</v>
      </c>
      <c r="L204" s="310"/>
      <c r="M204" s="315"/>
      <c r="T204" s="316"/>
      <c r="AT204" s="312" t="s">
        <v>108</v>
      </c>
      <c r="AU204" s="312" t="s">
        <v>91</v>
      </c>
      <c r="AV204" s="311" t="s">
        <v>48</v>
      </c>
      <c r="AW204" s="311" t="s">
        <v>18</v>
      </c>
      <c r="AX204" s="311" t="s">
        <v>45</v>
      </c>
      <c r="AY204" s="312" t="s">
        <v>90</v>
      </c>
    </row>
    <row r="205" spans="2:51" s="318" customFormat="1" ht="12">
      <c r="B205" s="317"/>
      <c r="D205" s="305" t="s">
        <v>108</v>
      </c>
      <c r="E205" s="319" t="s">
        <v>0</v>
      </c>
      <c r="F205" s="320" t="s">
        <v>143</v>
      </c>
      <c r="H205" s="321">
        <v>1032.857</v>
      </c>
      <c r="L205" s="317"/>
      <c r="M205" s="322"/>
      <c r="T205" s="323"/>
      <c r="AT205" s="319" t="s">
        <v>108</v>
      </c>
      <c r="AU205" s="319" t="s">
        <v>91</v>
      </c>
      <c r="AV205" s="318" t="s">
        <v>97</v>
      </c>
      <c r="AW205" s="318" t="s">
        <v>18</v>
      </c>
      <c r="AX205" s="318" t="s">
        <v>46</v>
      </c>
      <c r="AY205" s="319" t="s">
        <v>90</v>
      </c>
    </row>
    <row r="206" spans="2:65" s="205" customFormat="1" ht="22.2" customHeight="1">
      <c r="B206" s="228"/>
      <c r="C206" s="213" t="s">
        <v>166</v>
      </c>
      <c r="D206" s="213" t="s">
        <v>93</v>
      </c>
      <c r="E206" s="214" t="s">
        <v>167</v>
      </c>
      <c r="F206" s="215" t="s">
        <v>168</v>
      </c>
      <c r="G206" s="216" t="s">
        <v>96</v>
      </c>
      <c r="H206" s="217">
        <v>1032.857</v>
      </c>
      <c r="I206" s="73"/>
      <c r="J206" s="218">
        <f>ROUND(I206*H206,2)</f>
        <v>0</v>
      </c>
      <c r="K206" s="219"/>
      <c r="L206" s="228"/>
      <c r="M206" s="287" t="s">
        <v>0</v>
      </c>
      <c r="N206" s="288" t="s">
        <v>27</v>
      </c>
      <c r="P206" s="289">
        <f>O206*H206</f>
        <v>0</v>
      </c>
      <c r="Q206" s="289">
        <v>0.003</v>
      </c>
      <c r="R206" s="289">
        <f>Q206*H206</f>
        <v>3.098571</v>
      </c>
      <c r="S206" s="289">
        <v>0</v>
      </c>
      <c r="T206" s="290">
        <f>S206*H206</f>
        <v>0</v>
      </c>
      <c r="AR206" s="291" t="s">
        <v>97</v>
      </c>
      <c r="AT206" s="291" t="s">
        <v>93</v>
      </c>
      <c r="AU206" s="291" t="s">
        <v>91</v>
      </c>
      <c r="AY206" s="221" t="s">
        <v>90</v>
      </c>
      <c r="BE206" s="292">
        <f>IF(N206="základní",J206,0)</f>
        <v>0</v>
      </c>
      <c r="BF206" s="292">
        <f>IF(N206="snížená",J206,0)</f>
        <v>0</v>
      </c>
      <c r="BG206" s="292">
        <f>IF(N206="zákl. přenesená",J206,0)</f>
        <v>0</v>
      </c>
      <c r="BH206" s="292">
        <f>IF(N206="sníž. přenesená",J206,0)</f>
        <v>0</v>
      </c>
      <c r="BI206" s="292">
        <f>IF(N206="nulová",J206,0)</f>
        <v>0</v>
      </c>
      <c r="BJ206" s="221" t="s">
        <v>46</v>
      </c>
      <c r="BK206" s="292">
        <f>ROUND(I206*H206,2)</f>
        <v>0</v>
      </c>
      <c r="BL206" s="221" t="s">
        <v>97</v>
      </c>
      <c r="BM206" s="291" t="s">
        <v>169</v>
      </c>
    </row>
    <row r="207" spans="2:63" s="207" customFormat="1" ht="20.85" customHeight="1">
      <c r="B207" s="281"/>
      <c r="D207" s="208" t="s">
        <v>44</v>
      </c>
      <c r="E207" s="211" t="s">
        <v>170</v>
      </c>
      <c r="F207" s="211" t="s">
        <v>171</v>
      </c>
      <c r="J207" s="212">
        <f>BK207</f>
        <v>0</v>
      </c>
      <c r="L207" s="281"/>
      <c r="M207" s="282"/>
      <c r="P207" s="283">
        <f>SUM(P208:P226)</f>
        <v>0</v>
      </c>
      <c r="R207" s="283">
        <f>SUM(R208:R226)</f>
        <v>31.18257637</v>
      </c>
      <c r="T207" s="284">
        <f>SUM(T208:T226)</f>
        <v>0</v>
      </c>
      <c r="AR207" s="208" t="s">
        <v>46</v>
      </c>
      <c r="AT207" s="285" t="s">
        <v>44</v>
      </c>
      <c r="AU207" s="285" t="s">
        <v>48</v>
      </c>
      <c r="AY207" s="208" t="s">
        <v>90</v>
      </c>
      <c r="BK207" s="286">
        <f>SUM(BK208:BK226)</f>
        <v>0</v>
      </c>
    </row>
    <row r="208" spans="2:65" s="205" customFormat="1" ht="22.2" customHeight="1">
      <c r="B208" s="228"/>
      <c r="C208" s="213" t="s">
        <v>172</v>
      </c>
      <c r="D208" s="213" t="s">
        <v>93</v>
      </c>
      <c r="E208" s="214" t="s">
        <v>173</v>
      </c>
      <c r="F208" s="215" t="s">
        <v>174</v>
      </c>
      <c r="G208" s="216" t="s">
        <v>175</v>
      </c>
      <c r="H208" s="217">
        <v>12.465</v>
      </c>
      <c r="I208" s="73"/>
      <c r="J208" s="218">
        <f>ROUND(I208*H208,2)</f>
        <v>0</v>
      </c>
      <c r="K208" s="219"/>
      <c r="L208" s="228"/>
      <c r="M208" s="287" t="s">
        <v>0</v>
      </c>
      <c r="N208" s="288" t="s">
        <v>27</v>
      </c>
      <c r="P208" s="289">
        <f>O208*H208</f>
        <v>0</v>
      </c>
      <c r="Q208" s="289">
        <v>2.45329</v>
      </c>
      <c r="R208" s="289">
        <f>Q208*H208</f>
        <v>30.58025985</v>
      </c>
      <c r="S208" s="289">
        <v>0</v>
      </c>
      <c r="T208" s="290">
        <f>S208*H208</f>
        <v>0</v>
      </c>
      <c r="AR208" s="291" t="s">
        <v>97</v>
      </c>
      <c r="AT208" s="291" t="s">
        <v>93</v>
      </c>
      <c r="AU208" s="291" t="s">
        <v>91</v>
      </c>
      <c r="AY208" s="221" t="s">
        <v>90</v>
      </c>
      <c r="BE208" s="292">
        <f>IF(N208="základní",J208,0)</f>
        <v>0</v>
      </c>
      <c r="BF208" s="292">
        <f>IF(N208="snížená",J208,0)</f>
        <v>0</v>
      </c>
      <c r="BG208" s="292">
        <f>IF(N208="zákl. přenesená",J208,0)</f>
        <v>0</v>
      </c>
      <c r="BH208" s="292">
        <f>IF(N208="sníž. přenesená",J208,0)</f>
        <v>0</v>
      </c>
      <c r="BI208" s="292">
        <f>IF(N208="nulová",J208,0)</f>
        <v>0</v>
      </c>
      <c r="BJ208" s="221" t="s">
        <v>46</v>
      </c>
      <c r="BK208" s="292">
        <f>ROUND(I208*H208,2)</f>
        <v>0</v>
      </c>
      <c r="BL208" s="221" t="s">
        <v>97</v>
      </c>
      <c r="BM208" s="291" t="s">
        <v>176</v>
      </c>
    </row>
    <row r="209" spans="2:51" s="304" customFormat="1" ht="12">
      <c r="B209" s="303"/>
      <c r="D209" s="305" t="s">
        <v>108</v>
      </c>
      <c r="E209" s="306" t="s">
        <v>0</v>
      </c>
      <c r="F209" s="307" t="s">
        <v>177</v>
      </c>
      <c r="H209" s="306" t="s">
        <v>0</v>
      </c>
      <c r="L209" s="303"/>
      <c r="M209" s="308"/>
      <c r="T209" s="309"/>
      <c r="AT209" s="306" t="s">
        <v>108</v>
      </c>
      <c r="AU209" s="306" t="s">
        <v>91</v>
      </c>
      <c r="AV209" s="304" t="s">
        <v>46</v>
      </c>
      <c r="AW209" s="304" t="s">
        <v>18</v>
      </c>
      <c r="AX209" s="304" t="s">
        <v>45</v>
      </c>
      <c r="AY209" s="306" t="s">
        <v>90</v>
      </c>
    </row>
    <row r="210" spans="2:51" s="311" customFormat="1" ht="12">
      <c r="B210" s="310"/>
      <c r="D210" s="305" t="s">
        <v>108</v>
      </c>
      <c r="E210" s="312" t="s">
        <v>0</v>
      </c>
      <c r="F210" s="313" t="s">
        <v>178</v>
      </c>
      <c r="H210" s="314">
        <v>12.465</v>
      </c>
      <c r="L210" s="310"/>
      <c r="M210" s="315"/>
      <c r="T210" s="316"/>
      <c r="AT210" s="312" t="s">
        <v>108</v>
      </c>
      <c r="AU210" s="312" t="s">
        <v>91</v>
      </c>
      <c r="AV210" s="311" t="s">
        <v>48</v>
      </c>
      <c r="AW210" s="311" t="s">
        <v>18</v>
      </c>
      <c r="AX210" s="311" t="s">
        <v>46</v>
      </c>
      <c r="AY210" s="312" t="s">
        <v>90</v>
      </c>
    </row>
    <row r="211" spans="2:65" s="205" customFormat="1" ht="13.8" customHeight="1">
      <c r="B211" s="228"/>
      <c r="C211" s="213" t="s">
        <v>179</v>
      </c>
      <c r="D211" s="213" t="s">
        <v>93</v>
      </c>
      <c r="E211" s="214" t="s">
        <v>180</v>
      </c>
      <c r="F211" s="215" t="s">
        <v>181</v>
      </c>
      <c r="G211" s="216" t="s">
        <v>175</v>
      </c>
      <c r="H211" s="217">
        <v>12.465</v>
      </c>
      <c r="I211" s="73"/>
      <c r="J211" s="218">
        <f>ROUND(I211*H211,2)</f>
        <v>0</v>
      </c>
      <c r="K211" s="219"/>
      <c r="L211" s="228"/>
      <c r="M211" s="287" t="s">
        <v>0</v>
      </c>
      <c r="N211" s="288" t="s">
        <v>27</v>
      </c>
      <c r="P211" s="289">
        <f>O211*H211</f>
        <v>0</v>
      </c>
      <c r="Q211" s="289">
        <v>0</v>
      </c>
      <c r="R211" s="289">
        <f>Q211*H211</f>
        <v>0</v>
      </c>
      <c r="S211" s="289">
        <v>0</v>
      </c>
      <c r="T211" s="290">
        <f>S211*H211</f>
        <v>0</v>
      </c>
      <c r="AR211" s="291" t="s">
        <v>97</v>
      </c>
      <c r="AT211" s="291" t="s">
        <v>93</v>
      </c>
      <c r="AU211" s="291" t="s">
        <v>91</v>
      </c>
      <c r="AY211" s="221" t="s">
        <v>90</v>
      </c>
      <c r="BE211" s="292">
        <f>IF(N211="základní",J211,0)</f>
        <v>0</v>
      </c>
      <c r="BF211" s="292">
        <f>IF(N211="snížená",J211,0)</f>
        <v>0</v>
      </c>
      <c r="BG211" s="292">
        <f>IF(N211="zákl. přenesená",J211,0)</f>
        <v>0</v>
      </c>
      <c r="BH211" s="292">
        <f>IF(N211="sníž. přenesená",J211,0)</f>
        <v>0</v>
      </c>
      <c r="BI211" s="292">
        <f>IF(N211="nulová",J211,0)</f>
        <v>0</v>
      </c>
      <c r="BJ211" s="221" t="s">
        <v>46</v>
      </c>
      <c r="BK211" s="292">
        <f>ROUND(I211*H211,2)</f>
        <v>0</v>
      </c>
      <c r="BL211" s="221" t="s">
        <v>97</v>
      </c>
      <c r="BM211" s="291" t="s">
        <v>182</v>
      </c>
    </row>
    <row r="212" spans="2:65" s="205" customFormat="1" ht="22.2" customHeight="1">
      <c r="B212" s="228"/>
      <c r="C212" s="213" t="s">
        <v>183</v>
      </c>
      <c r="D212" s="213" t="s">
        <v>93</v>
      </c>
      <c r="E212" s="214" t="s">
        <v>184</v>
      </c>
      <c r="F212" s="215" t="s">
        <v>185</v>
      </c>
      <c r="G212" s="216" t="s">
        <v>175</v>
      </c>
      <c r="H212" s="217">
        <v>12.465</v>
      </c>
      <c r="I212" s="73"/>
      <c r="J212" s="218">
        <f>ROUND(I212*H212,2)</f>
        <v>0</v>
      </c>
      <c r="K212" s="219"/>
      <c r="L212" s="228"/>
      <c r="M212" s="287" t="s">
        <v>0</v>
      </c>
      <c r="N212" s="288" t="s">
        <v>27</v>
      </c>
      <c r="P212" s="289">
        <f>O212*H212</f>
        <v>0</v>
      </c>
      <c r="Q212" s="289">
        <v>0</v>
      </c>
      <c r="R212" s="289">
        <f>Q212*H212</f>
        <v>0</v>
      </c>
      <c r="S212" s="289">
        <v>0</v>
      </c>
      <c r="T212" s="290">
        <f>S212*H212</f>
        <v>0</v>
      </c>
      <c r="AR212" s="291" t="s">
        <v>97</v>
      </c>
      <c r="AT212" s="291" t="s">
        <v>93</v>
      </c>
      <c r="AU212" s="291" t="s">
        <v>91</v>
      </c>
      <c r="AY212" s="221" t="s">
        <v>90</v>
      </c>
      <c r="BE212" s="292">
        <f>IF(N212="základní",J212,0)</f>
        <v>0</v>
      </c>
      <c r="BF212" s="292">
        <f>IF(N212="snížená",J212,0)</f>
        <v>0</v>
      </c>
      <c r="BG212" s="292">
        <f>IF(N212="zákl. přenesená",J212,0)</f>
        <v>0</v>
      </c>
      <c r="BH212" s="292">
        <f>IF(N212="sníž. přenesená",J212,0)</f>
        <v>0</v>
      </c>
      <c r="BI212" s="292">
        <f>IF(N212="nulová",J212,0)</f>
        <v>0</v>
      </c>
      <c r="BJ212" s="221" t="s">
        <v>46</v>
      </c>
      <c r="BK212" s="292">
        <f>ROUND(I212*H212,2)</f>
        <v>0</v>
      </c>
      <c r="BL212" s="221" t="s">
        <v>97</v>
      </c>
      <c r="BM212" s="291" t="s">
        <v>186</v>
      </c>
    </row>
    <row r="213" spans="2:65" s="205" customFormat="1" ht="13.8" customHeight="1">
      <c r="B213" s="228"/>
      <c r="C213" s="213" t="s">
        <v>187</v>
      </c>
      <c r="D213" s="213" t="s">
        <v>93</v>
      </c>
      <c r="E213" s="214" t="s">
        <v>188</v>
      </c>
      <c r="F213" s="215" t="s">
        <v>189</v>
      </c>
      <c r="G213" s="216" t="s">
        <v>190</v>
      </c>
      <c r="H213" s="217">
        <v>0.546</v>
      </c>
      <c r="I213" s="73"/>
      <c r="J213" s="218">
        <f>ROUND(I213*H213,2)</f>
        <v>0</v>
      </c>
      <c r="K213" s="219"/>
      <c r="L213" s="228"/>
      <c r="M213" s="287" t="s">
        <v>0</v>
      </c>
      <c r="N213" s="288" t="s">
        <v>27</v>
      </c>
      <c r="P213" s="289">
        <f>O213*H213</f>
        <v>0</v>
      </c>
      <c r="Q213" s="289">
        <v>1.06277</v>
      </c>
      <c r="R213" s="289">
        <f>Q213*H213</f>
        <v>0.58027242</v>
      </c>
      <c r="S213" s="289">
        <v>0</v>
      </c>
      <c r="T213" s="290">
        <f>S213*H213</f>
        <v>0</v>
      </c>
      <c r="AR213" s="291" t="s">
        <v>97</v>
      </c>
      <c r="AT213" s="291" t="s">
        <v>93</v>
      </c>
      <c r="AU213" s="291" t="s">
        <v>91</v>
      </c>
      <c r="AY213" s="221" t="s">
        <v>90</v>
      </c>
      <c r="BE213" s="292">
        <f>IF(N213="základní",J213,0)</f>
        <v>0</v>
      </c>
      <c r="BF213" s="292">
        <f>IF(N213="snížená",J213,0)</f>
        <v>0</v>
      </c>
      <c r="BG213" s="292">
        <f>IF(N213="zákl. přenesená",J213,0)</f>
        <v>0</v>
      </c>
      <c r="BH213" s="292">
        <f>IF(N213="sníž. přenesená",J213,0)</f>
        <v>0</v>
      </c>
      <c r="BI213" s="292">
        <f>IF(N213="nulová",J213,0)</f>
        <v>0</v>
      </c>
      <c r="BJ213" s="221" t="s">
        <v>46</v>
      </c>
      <c r="BK213" s="292">
        <f>ROUND(I213*H213,2)</f>
        <v>0</v>
      </c>
      <c r="BL213" s="221" t="s">
        <v>97</v>
      </c>
      <c r="BM213" s="291" t="s">
        <v>191</v>
      </c>
    </row>
    <row r="214" spans="2:51" s="304" customFormat="1" ht="12">
      <c r="B214" s="303"/>
      <c r="D214" s="305" t="s">
        <v>108</v>
      </c>
      <c r="E214" s="306" t="s">
        <v>0</v>
      </c>
      <c r="F214" s="307" t="s">
        <v>192</v>
      </c>
      <c r="H214" s="306" t="s">
        <v>0</v>
      </c>
      <c r="L214" s="303"/>
      <c r="M214" s="308"/>
      <c r="T214" s="309"/>
      <c r="AT214" s="306" t="s">
        <v>108</v>
      </c>
      <c r="AU214" s="306" t="s">
        <v>91</v>
      </c>
      <c r="AV214" s="304" t="s">
        <v>46</v>
      </c>
      <c r="AW214" s="304" t="s">
        <v>18</v>
      </c>
      <c r="AX214" s="304" t="s">
        <v>45</v>
      </c>
      <c r="AY214" s="306" t="s">
        <v>90</v>
      </c>
    </row>
    <row r="215" spans="2:51" s="311" customFormat="1" ht="12">
      <c r="B215" s="310"/>
      <c r="D215" s="305" t="s">
        <v>108</v>
      </c>
      <c r="E215" s="312" t="s">
        <v>0</v>
      </c>
      <c r="F215" s="313" t="s">
        <v>193</v>
      </c>
      <c r="H215" s="314">
        <v>0.546</v>
      </c>
      <c r="L215" s="310"/>
      <c r="M215" s="315"/>
      <c r="T215" s="316"/>
      <c r="AT215" s="312" t="s">
        <v>108</v>
      </c>
      <c r="AU215" s="312" t="s">
        <v>91</v>
      </c>
      <c r="AV215" s="311" t="s">
        <v>48</v>
      </c>
      <c r="AW215" s="311" t="s">
        <v>18</v>
      </c>
      <c r="AX215" s="311" t="s">
        <v>46</v>
      </c>
      <c r="AY215" s="312" t="s">
        <v>90</v>
      </c>
    </row>
    <row r="216" spans="2:65" s="205" customFormat="1" ht="13.8" customHeight="1">
      <c r="B216" s="228"/>
      <c r="C216" s="213" t="s">
        <v>194</v>
      </c>
      <c r="D216" s="213" t="s">
        <v>93</v>
      </c>
      <c r="E216" s="214" t="s">
        <v>195</v>
      </c>
      <c r="F216" s="215" t="s">
        <v>196</v>
      </c>
      <c r="G216" s="216" t="s">
        <v>96</v>
      </c>
      <c r="H216" s="217">
        <v>155.81</v>
      </c>
      <c r="I216" s="73"/>
      <c r="J216" s="218">
        <f>ROUND(I216*H216,2)</f>
        <v>0</v>
      </c>
      <c r="K216" s="219"/>
      <c r="L216" s="228"/>
      <c r="M216" s="287" t="s">
        <v>0</v>
      </c>
      <c r="N216" s="288" t="s">
        <v>27</v>
      </c>
      <c r="P216" s="289">
        <f>O216*H216</f>
        <v>0</v>
      </c>
      <c r="Q216" s="289">
        <v>0.00013</v>
      </c>
      <c r="R216" s="289">
        <f>Q216*H216</f>
        <v>0.020255299999999997</v>
      </c>
      <c r="S216" s="289">
        <v>0</v>
      </c>
      <c r="T216" s="290">
        <f>S216*H216</f>
        <v>0</v>
      </c>
      <c r="AR216" s="291" t="s">
        <v>97</v>
      </c>
      <c r="AT216" s="291" t="s">
        <v>93</v>
      </c>
      <c r="AU216" s="291" t="s">
        <v>91</v>
      </c>
      <c r="AY216" s="221" t="s">
        <v>90</v>
      </c>
      <c r="BE216" s="292">
        <f>IF(N216="základní",J216,0)</f>
        <v>0</v>
      </c>
      <c r="BF216" s="292">
        <f>IF(N216="snížená",J216,0)</f>
        <v>0</v>
      </c>
      <c r="BG216" s="292">
        <f>IF(N216="zákl. přenesená",J216,0)</f>
        <v>0</v>
      </c>
      <c r="BH216" s="292">
        <f>IF(N216="sníž. přenesená",J216,0)</f>
        <v>0</v>
      </c>
      <c r="BI216" s="292">
        <f>IF(N216="nulová",J216,0)</f>
        <v>0</v>
      </c>
      <c r="BJ216" s="221" t="s">
        <v>46</v>
      </c>
      <c r="BK216" s="292">
        <f>ROUND(I216*H216,2)</f>
        <v>0</v>
      </c>
      <c r="BL216" s="221" t="s">
        <v>97</v>
      </c>
      <c r="BM216" s="291" t="s">
        <v>197</v>
      </c>
    </row>
    <row r="217" spans="2:51" s="304" customFormat="1" ht="12">
      <c r="B217" s="303"/>
      <c r="D217" s="305" t="s">
        <v>108</v>
      </c>
      <c r="E217" s="306" t="s">
        <v>0</v>
      </c>
      <c r="F217" s="307" t="s">
        <v>177</v>
      </c>
      <c r="H217" s="306" t="s">
        <v>0</v>
      </c>
      <c r="L217" s="303"/>
      <c r="M217" s="308"/>
      <c r="T217" s="309"/>
      <c r="AT217" s="306" t="s">
        <v>108</v>
      </c>
      <c r="AU217" s="306" t="s">
        <v>91</v>
      </c>
      <c r="AV217" s="304" t="s">
        <v>46</v>
      </c>
      <c r="AW217" s="304" t="s">
        <v>18</v>
      </c>
      <c r="AX217" s="304" t="s">
        <v>45</v>
      </c>
      <c r="AY217" s="306" t="s">
        <v>90</v>
      </c>
    </row>
    <row r="218" spans="2:51" s="311" customFormat="1" ht="12">
      <c r="B218" s="310"/>
      <c r="D218" s="305" t="s">
        <v>108</v>
      </c>
      <c r="E218" s="312" t="s">
        <v>0</v>
      </c>
      <c r="F218" s="313" t="s">
        <v>198</v>
      </c>
      <c r="H218" s="314">
        <v>155.81</v>
      </c>
      <c r="L218" s="310"/>
      <c r="M218" s="315"/>
      <c r="T218" s="316"/>
      <c r="AT218" s="312" t="s">
        <v>108</v>
      </c>
      <c r="AU218" s="312" t="s">
        <v>91</v>
      </c>
      <c r="AV218" s="311" t="s">
        <v>48</v>
      </c>
      <c r="AW218" s="311" t="s">
        <v>18</v>
      </c>
      <c r="AX218" s="311" t="s">
        <v>46</v>
      </c>
      <c r="AY218" s="312" t="s">
        <v>90</v>
      </c>
    </row>
    <row r="219" spans="2:65" s="205" customFormat="1" ht="22.2" customHeight="1">
      <c r="B219" s="228"/>
      <c r="C219" s="213" t="s">
        <v>199</v>
      </c>
      <c r="D219" s="213" t="s">
        <v>93</v>
      </c>
      <c r="E219" s="214" t="s">
        <v>200</v>
      </c>
      <c r="F219" s="215" t="s">
        <v>201</v>
      </c>
      <c r="G219" s="216" t="s">
        <v>202</v>
      </c>
      <c r="H219" s="217">
        <v>89.44</v>
      </c>
      <c r="I219" s="73"/>
      <c r="J219" s="218">
        <f>ROUND(I219*H219,2)</f>
        <v>0</v>
      </c>
      <c r="K219" s="219"/>
      <c r="L219" s="228"/>
      <c r="M219" s="287" t="s">
        <v>0</v>
      </c>
      <c r="N219" s="288" t="s">
        <v>27</v>
      </c>
      <c r="P219" s="289">
        <f>O219*H219</f>
        <v>0</v>
      </c>
      <c r="Q219" s="289">
        <v>2E-05</v>
      </c>
      <c r="R219" s="289">
        <f>Q219*H219</f>
        <v>0.0017888000000000001</v>
      </c>
      <c r="S219" s="289">
        <v>0</v>
      </c>
      <c r="T219" s="290">
        <f>S219*H219</f>
        <v>0</v>
      </c>
      <c r="AR219" s="291" t="s">
        <v>97</v>
      </c>
      <c r="AT219" s="291" t="s">
        <v>93</v>
      </c>
      <c r="AU219" s="291" t="s">
        <v>91</v>
      </c>
      <c r="AY219" s="221" t="s">
        <v>90</v>
      </c>
      <c r="BE219" s="292">
        <f>IF(N219="základní",J219,0)</f>
        <v>0</v>
      </c>
      <c r="BF219" s="292">
        <f>IF(N219="snížená",J219,0)</f>
        <v>0</v>
      </c>
      <c r="BG219" s="292">
        <f>IF(N219="zákl. přenesená",J219,0)</f>
        <v>0</v>
      </c>
      <c r="BH219" s="292">
        <f>IF(N219="sníž. přenesená",J219,0)</f>
        <v>0</v>
      </c>
      <c r="BI219" s="292">
        <f>IF(N219="nulová",J219,0)</f>
        <v>0</v>
      </c>
      <c r="BJ219" s="221" t="s">
        <v>46</v>
      </c>
      <c r="BK219" s="292">
        <f>ROUND(I219*H219,2)</f>
        <v>0</v>
      </c>
      <c r="BL219" s="221" t="s">
        <v>97</v>
      </c>
      <c r="BM219" s="291" t="s">
        <v>203</v>
      </c>
    </row>
    <row r="220" spans="2:51" s="304" customFormat="1" ht="12">
      <c r="B220" s="303"/>
      <c r="D220" s="305" t="s">
        <v>108</v>
      </c>
      <c r="E220" s="306" t="s">
        <v>0</v>
      </c>
      <c r="F220" s="307" t="s">
        <v>129</v>
      </c>
      <c r="H220" s="306" t="s">
        <v>0</v>
      </c>
      <c r="L220" s="303"/>
      <c r="M220" s="308"/>
      <c r="T220" s="309"/>
      <c r="AT220" s="306" t="s">
        <v>108</v>
      </c>
      <c r="AU220" s="306" t="s">
        <v>91</v>
      </c>
      <c r="AV220" s="304" t="s">
        <v>46</v>
      </c>
      <c r="AW220" s="304" t="s">
        <v>18</v>
      </c>
      <c r="AX220" s="304" t="s">
        <v>45</v>
      </c>
      <c r="AY220" s="306" t="s">
        <v>90</v>
      </c>
    </row>
    <row r="221" spans="2:51" s="311" customFormat="1" ht="12">
      <c r="B221" s="310"/>
      <c r="D221" s="305" t="s">
        <v>108</v>
      </c>
      <c r="E221" s="312" t="s">
        <v>0</v>
      </c>
      <c r="F221" s="313" t="s">
        <v>204</v>
      </c>
      <c r="H221" s="314">
        <v>36.58</v>
      </c>
      <c r="L221" s="310"/>
      <c r="M221" s="315"/>
      <c r="T221" s="316"/>
      <c r="AT221" s="312" t="s">
        <v>108</v>
      </c>
      <c r="AU221" s="312" t="s">
        <v>91</v>
      </c>
      <c r="AV221" s="311" t="s">
        <v>48</v>
      </c>
      <c r="AW221" s="311" t="s">
        <v>18</v>
      </c>
      <c r="AX221" s="311" t="s">
        <v>45</v>
      </c>
      <c r="AY221" s="312" t="s">
        <v>90</v>
      </c>
    </row>
    <row r="222" spans="2:51" s="304" customFormat="1" ht="12">
      <c r="B222" s="303"/>
      <c r="D222" s="305" t="s">
        <v>108</v>
      </c>
      <c r="E222" s="306" t="s">
        <v>0</v>
      </c>
      <c r="F222" s="307" t="s">
        <v>137</v>
      </c>
      <c r="H222" s="306" t="s">
        <v>0</v>
      </c>
      <c r="L222" s="303"/>
      <c r="M222" s="308"/>
      <c r="T222" s="309"/>
      <c r="AT222" s="306" t="s">
        <v>108</v>
      </c>
      <c r="AU222" s="306" t="s">
        <v>91</v>
      </c>
      <c r="AV222" s="304" t="s">
        <v>46</v>
      </c>
      <c r="AW222" s="304" t="s">
        <v>18</v>
      </c>
      <c r="AX222" s="304" t="s">
        <v>45</v>
      </c>
      <c r="AY222" s="306" t="s">
        <v>90</v>
      </c>
    </row>
    <row r="223" spans="2:51" s="311" customFormat="1" ht="12">
      <c r="B223" s="310"/>
      <c r="D223" s="305" t="s">
        <v>108</v>
      </c>
      <c r="E223" s="312" t="s">
        <v>0</v>
      </c>
      <c r="F223" s="313" t="s">
        <v>205</v>
      </c>
      <c r="H223" s="314">
        <v>26.82</v>
      </c>
      <c r="L223" s="310"/>
      <c r="M223" s="315"/>
      <c r="T223" s="316"/>
      <c r="AT223" s="312" t="s">
        <v>108</v>
      </c>
      <c r="AU223" s="312" t="s">
        <v>91</v>
      </c>
      <c r="AV223" s="311" t="s">
        <v>48</v>
      </c>
      <c r="AW223" s="311" t="s">
        <v>18</v>
      </c>
      <c r="AX223" s="311" t="s">
        <v>45</v>
      </c>
      <c r="AY223" s="312" t="s">
        <v>90</v>
      </c>
    </row>
    <row r="224" spans="2:51" s="304" customFormat="1" ht="12">
      <c r="B224" s="303"/>
      <c r="D224" s="305" t="s">
        <v>108</v>
      </c>
      <c r="E224" s="306" t="s">
        <v>0</v>
      </c>
      <c r="F224" s="307" t="s">
        <v>138</v>
      </c>
      <c r="H224" s="306" t="s">
        <v>0</v>
      </c>
      <c r="L224" s="303"/>
      <c r="M224" s="308"/>
      <c r="T224" s="309"/>
      <c r="AT224" s="306" t="s">
        <v>108</v>
      </c>
      <c r="AU224" s="306" t="s">
        <v>91</v>
      </c>
      <c r="AV224" s="304" t="s">
        <v>46</v>
      </c>
      <c r="AW224" s="304" t="s">
        <v>18</v>
      </c>
      <c r="AX224" s="304" t="s">
        <v>45</v>
      </c>
      <c r="AY224" s="306" t="s">
        <v>90</v>
      </c>
    </row>
    <row r="225" spans="2:51" s="311" customFormat="1" ht="12">
      <c r="B225" s="310"/>
      <c r="D225" s="305" t="s">
        <v>108</v>
      </c>
      <c r="E225" s="312" t="s">
        <v>0</v>
      </c>
      <c r="F225" s="313" t="s">
        <v>206</v>
      </c>
      <c r="H225" s="314">
        <v>26.04</v>
      </c>
      <c r="L225" s="310"/>
      <c r="M225" s="315"/>
      <c r="T225" s="316"/>
      <c r="AT225" s="312" t="s">
        <v>108</v>
      </c>
      <c r="AU225" s="312" t="s">
        <v>91</v>
      </c>
      <c r="AV225" s="311" t="s">
        <v>48</v>
      </c>
      <c r="AW225" s="311" t="s">
        <v>18</v>
      </c>
      <c r="AX225" s="311" t="s">
        <v>45</v>
      </c>
      <c r="AY225" s="312" t="s">
        <v>90</v>
      </c>
    </row>
    <row r="226" spans="2:51" s="318" customFormat="1" ht="12">
      <c r="B226" s="317"/>
      <c r="D226" s="305" t="s">
        <v>108</v>
      </c>
      <c r="E226" s="319" t="s">
        <v>0</v>
      </c>
      <c r="F226" s="320" t="s">
        <v>143</v>
      </c>
      <c r="H226" s="321">
        <v>89.44</v>
      </c>
      <c r="L226" s="317"/>
      <c r="M226" s="322"/>
      <c r="T226" s="323"/>
      <c r="AT226" s="319" t="s">
        <v>108</v>
      </c>
      <c r="AU226" s="319" t="s">
        <v>91</v>
      </c>
      <c r="AV226" s="318" t="s">
        <v>97</v>
      </c>
      <c r="AW226" s="318" t="s">
        <v>18</v>
      </c>
      <c r="AX226" s="318" t="s">
        <v>46</v>
      </c>
      <c r="AY226" s="319" t="s">
        <v>90</v>
      </c>
    </row>
    <row r="227" spans="2:63" s="207" customFormat="1" ht="22.8" customHeight="1">
      <c r="B227" s="281"/>
      <c r="D227" s="208" t="s">
        <v>44</v>
      </c>
      <c r="E227" s="211" t="s">
        <v>179</v>
      </c>
      <c r="F227" s="211" t="s">
        <v>207</v>
      </c>
      <c r="J227" s="212">
        <f>BK227</f>
        <v>0</v>
      </c>
      <c r="L227" s="281"/>
      <c r="M227" s="282"/>
      <c r="P227" s="283">
        <f>P228+SUM(P229:P236)+P269</f>
        <v>0</v>
      </c>
      <c r="R227" s="283">
        <f>R228+SUM(R229:R236)+R269</f>
        <v>0.061206119999999996</v>
      </c>
      <c r="T227" s="284">
        <f>T228+SUM(T229:T236)+T269</f>
        <v>32.398768</v>
      </c>
      <c r="AR227" s="208" t="s">
        <v>46</v>
      </c>
      <c r="AT227" s="285" t="s">
        <v>44</v>
      </c>
      <c r="AU227" s="285" t="s">
        <v>46</v>
      </c>
      <c r="AY227" s="208" t="s">
        <v>90</v>
      </c>
      <c r="BK227" s="286">
        <f>BK228+SUM(BK229:BK236)+BK269</f>
        <v>0</v>
      </c>
    </row>
    <row r="228" spans="2:65" s="205" customFormat="1" ht="13.8" customHeight="1">
      <c r="B228" s="228"/>
      <c r="C228" s="213" t="s">
        <v>208</v>
      </c>
      <c r="D228" s="213" t="s">
        <v>93</v>
      </c>
      <c r="E228" s="214" t="s">
        <v>209</v>
      </c>
      <c r="F228" s="215" t="s">
        <v>210</v>
      </c>
      <c r="G228" s="216" t="s">
        <v>96</v>
      </c>
      <c r="H228" s="217">
        <v>20.528</v>
      </c>
      <c r="I228" s="73"/>
      <c r="J228" s="218">
        <f>ROUND(I228*H228,2)</f>
        <v>0</v>
      </c>
      <c r="K228" s="219"/>
      <c r="L228" s="228"/>
      <c r="M228" s="287" t="s">
        <v>0</v>
      </c>
      <c r="N228" s="288" t="s">
        <v>27</v>
      </c>
      <c r="P228" s="289">
        <f>O228*H228</f>
        <v>0</v>
      </c>
      <c r="Q228" s="289">
        <v>0</v>
      </c>
      <c r="R228" s="289">
        <f>Q228*H228</f>
        <v>0</v>
      </c>
      <c r="S228" s="289">
        <v>0.131</v>
      </c>
      <c r="T228" s="290">
        <f>S228*H228</f>
        <v>2.689168</v>
      </c>
      <c r="AR228" s="291" t="s">
        <v>97</v>
      </c>
      <c r="AT228" s="291" t="s">
        <v>93</v>
      </c>
      <c r="AU228" s="291" t="s">
        <v>48</v>
      </c>
      <c r="AY228" s="221" t="s">
        <v>90</v>
      </c>
      <c r="BE228" s="292">
        <f>IF(N228="základní",J228,0)</f>
        <v>0</v>
      </c>
      <c r="BF228" s="292">
        <f>IF(N228="snížená",J228,0)</f>
        <v>0</v>
      </c>
      <c r="BG228" s="292">
        <f>IF(N228="zákl. přenesená",J228,0)</f>
        <v>0</v>
      </c>
      <c r="BH228" s="292">
        <f>IF(N228="sníž. přenesená",J228,0)</f>
        <v>0</v>
      </c>
      <c r="BI228" s="292">
        <f>IF(N228="nulová",J228,0)</f>
        <v>0</v>
      </c>
      <c r="BJ228" s="221" t="s">
        <v>46</v>
      </c>
      <c r="BK228" s="292">
        <f>ROUND(I228*H228,2)</f>
        <v>0</v>
      </c>
      <c r="BL228" s="221" t="s">
        <v>97</v>
      </c>
      <c r="BM228" s="291" t="s">
        <v>211</v>
      </c>
    </row>
    <row r="229" spans="2:51" s="304" customFormat="1" ht="12">
      <c r="B229" s="303"/>
      <c r="D229" s="305" t="s">
        <v>108</v>
      </c>
      <c r="E229" s="306" t="s">
        <v>0</v>
      </c>
      <c r="F229" s="307" t="s">
        <v>129</v>
      </c>
      <c r="H229" s="306" t="s">
        <v>0</v>
      </c>
      <c r="L229" s="303"/>
      <c r="M229" s="308"/>
      <c r="T229" s="309"/>
      <c r="AT229" s="306" t="s">
        <v>108</v>
      </c>
      <c r="AU229" s="306" t="s">
        <v>48</v>
      </c>
      <c r="AV229" s="304" t="s">
        <v>46</v>
      </c>
      <c r="AW229" s="304" t="s">
        <v>18</v>
      </c>
      <c r="AX229" s="304" t="s">
        <v>45</v>
      </c>
      <c r="AY229" s="306" t="s">
        <v>90</v>
      </c>
    </row>
    <row r="230" spans="2:51" s="311" customFormat="1" ht="12">
      <c r="B230" s="310"/>
      <c r="D230" s="305" t="s">
        <v>108</v>
      </c>
      <c r="E230" s="312" t="s">
        <v>0</v>
      </c>
      <c r="F230" s="313" t="s">
        <v>212</v>
      </c>
      <c r="H230" s="314">
        <v>20.528</v>
      </c>
      <c r="L230" s="310"/>
      <c r="M230" s="315"/>
      <c r="T230" s="316"/>
      <c r="AT230" s="312" t="s">
        <v>108</v>
      </c>
      <c r="AU230" s="312" t="s">
        <v>48</v>
      </c>
      <c r="AV230" s="311" t="s">
        <v>48</v>
      </c>
      <c r="AW230" s="311" t="s">
        <v>18</v>
      </c>
      <c r="AX230" s="311" t="s">
        <v>46</v>
      </c>
      <c r="AY230" s="312" t="s">
        <v>90</v>
      </c>
    </row>
    <row r="231" spans="2:65" s="205" customFormat="1" ht="22.2" customHeight="1">
      <c r="B231" s="228"/>
      <c r="C231" s="213" t="s">
        <v>4</v>
      </c>
      <c r="D231" s="213" t="s">
        <v>93</v>
      </c>
      <c r="E231" s="214" t="s">
        <v>213</v>
      </c>
      <c r="F231" s="215" t="s">
        <v>214</v>
      </c>
      <c r="G231" s="216" t="s">
        <v>175</v>
      </c>
      <c r="H231" s="217">
        <v>21.034</v>
      </c>
      <c r="I231" s="73"/>
      <c r="J231" s="218">
        <f>ROUND(I231*H231,2)</f>
        <v>0</v>
      </c>
      <c r="K231" s="219"/>
      <c r="L231" s="228"/>
      <c r="M231" s="287" t="s">
        <v>0</v>
      </c>
      <c r="N231" s="288" t="s">
        <v>27</v>
      </c>
      <c r="P231" s="289">
        <f>O231*H231</f>
        <v>0</v>
      </c>
      <c r="Q231" s="289">
        <v>0</v>
      </c>
      <c r="R231" s="289">
        <f>Q231*H231</f>
        <v>0</v>
      </c>
      <c r="S231" s="289">
        <v>1.4</v>
      </c>
      <c r="T231" s="290">
        <f>S231*H231</f>
        <v>29.447599999999998</v>
      </c>
      <c r="AR231" s="291" t="s">
        <v>97</v>
      </c>
      <c r="AT231" s="291" t="s">
        <v>93</v>
      </c>
      <c r="AU231" s="291" t="s">
        <v>48</v>
      </c>
      <c r="AY231" s="221" t="s">
        <v>90</v>
      </c>
      <c r="BE231" s="292">
        <f>IF(N231="základní",J231,0)</f>
        <v>0</v>
      </c>
      <c r="BF231" s="292">
        <f>IF(N231="snížená",J231,0)</f>
        <v>0</v>
      </c>
      <c r="BG231" s="292">
        <f>IF(N231="zákl. přenesená",J231,0)</f>
        <v>0</v>
      </c>
      <c r="BH231" s="292">
        <f>IF(N231="sníž. přenesená",J231,0)</f>
        <v>0</v>
      </c>
      <c r="BI231" s="292">
        <f>IF(N231="nulová",J231,0)</f>
        <v>0</v>
      </c>
      <c r="BJ231" s="221" t="s">
        <v>46</v>
      </c>
      <c r="BK231" s="292">
        <f>ROUND(I231*H231,2)</f>
        <v>0</v>
      </c>
      <c r="BL231" s="221" t="s">
        <v>97</v>
      </c>
      <c r="BM231" s="291" t="s">
        <v>215</v>
      </c>
    </row>
    <row r="232" spans="2:51" s="304" customFormat="1" ht="12">
      <c r="B232" s="303"/>
      <c r="D232" s="305" t="s">
        <v>108</v>
      </c>
      <c r="E232" s="306" t="s">
        <v>0</v>
      </c>
      <c r="F232" s="307" t="s">
        <v>177</v>
      </c>
      <c r="H232" s="306" t="s">
        <v>0</v>
      </c>
      <c r="L232" s="303"/>
      <c r="M232" s="308"/>
      <c r="T232" s="309"/>
      <c r="AT232" s="306" t="s">
        <v>108</v>
      </c>
      <c r="AU232" s="306" t="s">
        <v>48</v>
      </c>
      <c r="AV232" s="304" t="s">
        <v>46</v>
      </c>
      <c r="AW232" s="304" t="s">
        <v>18</v>
      </c>
      <c r="AX232" s="304" t="s">
        <v>45</v>
      </c>
      <c r="AY232" s="306" t="s">
        <v>90</v>
      </c>
    </row>
    <row r="233" spans="2:51" s="311" customFormat="1" ht="12">
      <c r="B233" s="310"/>
      <c r="D233" s="305" t="s">
        <v>108</v>
      </c>
      <c r="E233" s="312" t="s">
        <v>0</v>
      </c>
      <c r="F233" s="313" t="s">
        <v>216</v>
      </c>
      <c r="H233" s="314">
        <v>21.034</v>
      </c>
      <c r="L233" s="310"/>
      <c r="M233" s="315"/>
      <c r="T233" s="316"/>
      <c r="AT233" s="312" t="s">
        <v>108</v>
      </c>
      <c r="AU233" s="312" t="s">
        <v>48</v>
      </c>
      <c r="AV233" s="311" t="s">
        <v>48</v>
      </c>
      <c r="AW233" s="311" t="s">
        <v>18</v>
      </c>
      <c r="AX233" s="311" t="s">
        <v>46</v>
      </c>
      <c r="AY233" s="312" t="s">
        <v>90</v>
      </c>
    </row>
    <row r="234" spans="2:65" s="205" customFormat="1" ht="22.2" customHeight="1">
      <c r="B234" s="228"/>
      <c r="C234" s="213" t="s">
        <v>217</v>
      </c>
      <c r="D234" s="213" t="s">
        <v>93</v>
      </c>
      <c r="E234" s="214" t="s">
        <v>218</v>
      </c>
      <c r="F234" s="215" t="s">
        <v>219</v>
      </c>
      <c r="G234" s="216" t="s">
        <v>96</v>
      </c>
      <c r="H234" s="217">
        <v>2</v>
      </c>
      <c r="I234" s="73"/>
      <c r="J234" s="218">
        <f>ROUND(I234*H234,2)</f>
        <v>0</v>
      </c>
      <c r="K234" s="219"/>
      <c r="L234" s="228"/>
      <c r="M234" s="287" t="s">
        <v>0</v>
      </c>
      <c r="N234" s="288" t="s">
        <v>27</v>
      </c>
      <c r="P234" s="289">
        <f>O234*H234</f>
        <v>0</v>
      </c>
      <c r="Q234" s="289">
        <v>0</v>
      </c>
      <c r="R234" s="289">
        <f>Q234*H234</f>
        <v>0</v>
      </c>
      <c r="S234" s="289">
        <v>0.055</v>
      </c>
      <c r="T234" s="290">
        <f>S234*H234</f>
        <v>0.11</v>
      </c>
      <c r="AR234" s="291" t="s">
        <v>97</v>
      </c>
      <c r="AT234" s="291" t="s">
        <v>93</v>
      </c>
      <c r="AU234" s="291" t="s">
        <v>48</v>
      </c>
      <c r="AY234" s="221" t="s">
        <v>90</v>
      </c>
      <c r="BE234" s="292">
        <f>IF(N234="základní",J234,0)</f>
        <v>0</v>
      </c>
      <c r="BF234" s="292">
        <f>IF(N234="snížená",J234,0)</f>
        <v>0</v>
      </c>
      <c r="BG234" s="292">
        <f>IF(N234="zákl. přenesená",J234,0)</f>
        <v>0</v>
      </c>
      <c r="BH234" s="292">
        <f>IF(N234="sníž. přenesená",J234,0)</f>
        <v>0</v>
      </c>
      <c r="BI234" s="292">
        <f>IF(N234="nulová",J234,0)</f>
        <v>0</v>
      </c>
      <c r="BJ234" s="221" t="s">
        <v>46</v>
      </c>
      <c r="BK234" s="292">
        <f>ROUND(I234*H234,2)</f>
        <v>0</v>
      </c>
      <c r="BL234" s="221" t="s">
        <v>97</v>
      </c>
      <c r="BM234" s="291" t="s">
        <v>220</v>
      </c>
    </row>
    <row r="235" spans="2:65" s="205" customFormat="1" ht="13.8" customHeight="1">
      <c r="B235" s="228"/>
      <c r="C235" s="213" t="s">
        <v>221</v>
      </c>
      <c r="D235" s="213" t="s">
        <v>93</v>
      </c>
      <c r="E235" s="214" t="s">
        <v>222</v>
      </c>
      <c r="F235" s="215" t="s">
        <v>223</v>
      </c>
      <c r="G235" s="216" t="s">
        <v>96</v>
      </c>
      <c r="H235" s="217">
        <v>2</v>
      </c>
      <c r="I235" s="73"/>
      <c r="J235" s="218">
        <f>ROUND(I235*H235,2)</f>
        <v>0</v>
      </c>
      <c r="K235" s="219"/>
      <c r="L235" s="228"/>
      <c r="M235" s="287" t="s">
        <v>0</v>
      </c>
      <c r="N235" s="288" t="s">
        <v>27</v>
      </c>
      <c r="P235" s="289">
        <f>O235*H235</f>
        <v>0</v>
      </c>
      <c r="Q235" s="289">
        <v>0</v>
      </c>
      <c r="R235" s="289">
        <f>Q235*H235</f>
        <v>0</v>
      </c>
      <c r="S235" s="289">
        <v>0.076</v>
      </c>
      <c r="T235" s="290">
        <f>S235*H235</f>
        <v>0.152</v>
      </c>
      <c r="AR235" s="291" t="s">
        <v>97</v>
      </c>
      <c r="AT235" s="291" t="s">
        <v>93</v>
      </c>
      <c r="AU235" s="291" t="s">
        <v>48</v>
      </c>
      <c r="AY235" s="221" t="s">
        <v>90</v>
      </c>
      <c r="BE235" s="292">
        <f>IF(N235="základní",J235,0)</f>
        <v>0</v>
      </c>
      <c r="BF235" s="292">
        <f>IF(N235="snížená",J235,0)</f>
        <v>0</v>
      </c>
      <c r="BG235" s="292">
        <f>IF(N235="zákl. přenesená",J235,0)</f>
        <v>0</v>
      </c>
      <c r="BH235" s="292">
        <f>IF(N235="sníž. přenesená",J235,0)</f>
        <v>0</v>
      </c>
      <c r="BI235" s="292">
        <f>IF(N235="nulová",J235,0)</f>
        <v>0</v>
      </c>
      <c r="BJ235" s="221" t="s">
        <v>46</v>
      </c>
      <c r="BK235" s="292">
        <f>ROUND(I235*H235,2)</f>
        <v>0</v>
      </c>
      <c r="BL235" s="221" t="s">
        <v>97</v>
      </c>
      <c r="BM235" s="291" t="s">
        <v>224</v>
      </c>
    </row>
    <row r="236" spans="2:63" s="207" customFormat="1" ht="20.85" customHeight="1">
      <c r="B236" s="281"/>
      <c r="D236" s="208" t="s">
        <v>44</v>
      </c>
      <c r="E236" s="211" t="s">
        <v>225</v>
      </c>
      <c r="F236" s="211" t="s">
        <v>226</v>
      </c>
      <c r="J236" s="212">
        <f>BK236</f>
        <v>0</v>
      </c>
      <c r="L236" s="281"/>
      <c r="M236" s="282"/>
      <c r="P236" s="283">
        <f>SUM(P237:P268)</f>
        <v>0</v>
      </c>
      <c r="R236" s="283">
        <f>SUM(R237:R268)</f>
        <v>0.046804679999999994</v>
      </c>
      <c r="T236" s="284">
        <f>SUM(T237:T268)</f>
        <v>0</v>
      </c>
      <c r="AR236" s="208" t="s">
        <v>46</v>
      </c>
      <c r="AT236" s="285" t="s">
        <v>44</v>
      </c>
      <c r="AU236" s="285" t="s">
        <v>48</v>
      </c>
      <c r="AY236" s="208" t="s">
        <v>90</v>
      </c>
      <c r="BK236" s="286">
        <f>SUM(BK237:BK268)</f>
        <v>0</v>
      </c>
    </row>
    <row r="237" spans="2:65" s="205" customFormat="1" ht="22.2" customHeight="1">
      <c r="B237" s="228"/>
      <c r="C237" s="213" t="s">
        <v>227</v>
      </c>
      <c r="D237" s="213" t="s">
        <v>93</v>
      </c>
      <c r="E237" s="214" t="s">
        <v>228</v>
      </c>
      <c r="F237" s="215" t="s">
        <v>229</v>
      </c>
      <c r="G237" s="216" t="s">
        <v>96</v>
      </c>
      <c r="H237" s="217">
        <v>360.036</v>
      </c>
      <c r="I237" s="73"/>
      <c r="J237" s="218">
        <f>ROUND(I237*H237,2)</f>
        <v>0</v>
      </c>
      <c r="K237" s="219"/>
      <c r="L237" s="228"/>
      <c r="M237" s="287" t="s">
        <v>0</v>
      </c>
      <c r="N237" s="288" t="s">
        <v>27</v>
      </c>
      <c r="P237" s="289">
        <f>O237*H237</f>
        <v>0</v>
      </c>
      <c r="Q237" s="289">
        <v>0.00013</v>
      </c>
      <c r="R237" s="289">
        <f>Q237*H237</f>
        <v>0.046804679999999994</v>
      </c>
      <c r="S237" s="289">
        <v>0</v>
      </c>
      <c r="T237" s="290">
        <f>S237*H237</f>
        <v>0</v>
      </c>
      <c r="AR237" s="291" t="s">
        <v>97</v>
      </c>
      <c r="AT237" s="291" t="s">
        <v>93</v>
      </c>
      <c r="AU237" s="291" t="s">
        <v>91</v>
      </c>
      <c r="AY237" s="221" t="s">
        <v>90</v>
      </c>
      <c r="BE237" s="292">
        <f>IF(N237="základní",J237,0)</f>
        <v>0</v>
      </c>
      <c r="BF237" s="292">
        <f>IF(N237="snížená",J237,0)</f>
        <v>0</v>
      </c>
      <c r="BG237" s="292">
        <f>IF(N237="zákl. přenesená",J237,0)</f>
        <v>0</v>
      </c>
      <c r="BH237" s="292">
        <f>IF(N237="sníž. přenesená",J237,0)</f>
        <v>0</v>
      </c>
      <c r="BI237" s="292">
        <f>IF(N237="nulová",J237,0)</f>
        <v>0</v>
      </c>
      <c r="BJ237" s="221" t="s">
        <v>46</v>
      </c>
      <c r="BK237" s="292">
        <f>ROUND(I237*H237,2)</f>
        <v>0</v>
      </c>
      <c r="BL237" s="221" t="s">
        <v>97</v>
      </c>
      <c r="BM237" s="291" t="s">
        <v>230</v>
      </c>
    </row>
    <row r="238" spans="2:51" s="304" customFormat="1" ht="12">
      <c r="B238" s="303"/>
      <c r="D238" s="305" t="s">
        <v>108</v>
      </c>
      <c r="E238" s="306" t="s">
        <v>0</v>
      </c>
      <c r="F238" s="307" t="s">
        <v>115</v>
      </c>
      <c r="H238" s="306" t="s">
        <v>0</v>
      </c>
      <c r="L238" s="303"/>
      <c r="M238" s="308"/>
      <c r="T238" s="309"/>
      <c r="AT238" s="306" t="s">
        <v>108</v>
      </c>
      <c r="AU238" s="306" t="s">
        <v>91</v>
      </c>
      <c r="AV238" s="304" t="s">
        <v>46</v>
      </c>
      <c r="AW238" s="304" t="s">
        <v>18</v>
      </c>
      <c r="AX238" s="304" t="s">
        <v>45</v>
      </c>
      <c r="AY238" s="306" t="s">
        <v>90</v>
      </c>
    </row>
    <row r="239" spans="2:51" s="311" customFormat="1" ht="12">
      <c r="B239" s="310"/>
      <c r="D239" s="305" t="s">
        <v>108</v>
      </c>
      <c r="E239" s="312" t="s">
        <v>0</v>
      </c>
      <c r="F239" s="313" t="s">
        <v>116</v>
      </c>
      <c r="H239" s="314">
        <v>9.43</v>
      </c>
      <c r="L239" s="310"/>
      <c r="M239" s="315"/>
      <c r="T239" s="316"/>
      <c r="AT239" s="312" t="s">
        <v>108</v>
      </c>
      <c r="AU239" s="312" t="s">
        <v>91</v>
      </c>
      <c r="AV239" s="311" t="s">
        <v>48</v>
      </c>
      <c r="AW239" s="311" t="s">
        <v>18</v>
      </c>
      <c r="AX239" s="311" t="s">
        <v>45</v>
      </c>
      <c r="AY239" s="312" t="s">
        <v>90</v>
      </c>
    </row>
    <row r="240" spans="2:51" s="304" customFormat="1" ht="12">
      <c r="B240" s="303"/>
      <c r="D240" s="305" t="s">
        <v>108</v>
      </c>
      <c r="E240" s="306" t="s">
        <v>0</v>
      </c>
      <c r="F240" s="307" t="s">
        <v>117</v>
      </c>
      <c r="H240" s="306" t="s">
        <v>0</v>
      </c>
      <c r="L240" s="303"/>
      <c r="M240" s="308"/>
      <c r="T240" s="309"/>
      <c r="AT240" s="306" t="s">
        <v>108</v>
      </c>
      <c r="AU240" s="306" t="s">
        <v>91</v>
      </c>
      <c r="AV240" s="304" t="s">
        <v>46</v>
      </c>
      <c r="AW240" s="304" t="s">
        <v>18</v>
      </c>
      <c r="AX240" s="304" t="s">
        <v>45</v>
      </c>
      <c r="AY240" s="306" t="s">
        <v>90</v>
      </c>
    </row>
    <row r="241" spans="2:51" s="311" customFormat="1" ht="12">
      <c r="B241" s="310"/>
      <c r="D241" s="305" t="s">
        <v>108</v>
      </c>
      <c r="E241" s="312" t="s">
        <v>0</v>
      </c>
      <c r="F241" s="313" t="s">
        <v>118</v>
      </c>
      <c r="H241" s="314">
        <v>29</v>
      </c>
      <c r="L241" s="310"/>
      <c r="M241" s="315"/>
      <c r="T241" s="316"/>
      <c r="AT241" s="312" t="s">
        <v>108</v>
      </c>
      <c r="AU241" s="312" t="s">
        <v>91</v>
      </c>
      <c r="AV241" s="311" t="s">
        <v>48</v>
      </c>
      <c r="AW241" s="311" t="s">
        <v>18</v>
      </c>
      <c r="AX241" s="311" t="s">
        <v>45</v>
      </c>
      <c r="AY241" s="312" t="s">
        <v>90</v>
      </c>
    </row>
    <row r="242" spans="2:51" s="304" customFormat="1" ht="12">
      <c r="B242" s="303"/>
      <c r="D242" s="305" t="s">
        <v>108</v>
      </c>
      <c r="E242" s="306" t="s">
        <v>0</v>
      </c>
      <c r="F242" s="307" t="s">
        <v>119</v>
      </c>
      <c r="H242" s="306" t="s">
        <v>0</v>
      </c>
      <c r="L242" s="303"/>
      <c r="M242" s="308"/>
      <c r="T242" s="309"/>
      <c r="AT242" s="306" t="s">
        <v>108</v>
      </c>
      <c r="AU242" s="306" t="s">
        <v>91</v>
      </c>
      <c r="AV242" s="304" t="s">
        <v>46</v>
      </c>
      <c r="AW242" s="304" t="s">
        <v>18</v>
      </c>
      <c r="AX242" s="304" t="s">
        <v>45</v>
      </c>
      <c r="AY242" s="306" t="s">
        <v>90</v>
      </c>
    </row>
    <row r="243" spans="2:51" s="311" customFormat="1" ht="12">
      <c r="B243" s="310"/>
      <c r="D243" s="305" t="s">
        <v>108</v>
      </c>
      <c r="E243" s="312" t="s">
        <v>0</v>
      </c>
      <c r="F243" s="313" t="s">
        <v>120</v>
      </c>
      <c r="H243" s="314">
        <v>28.81</v>
      </c>
      <c r="L243" s="310"/>
      <c r="M243" s="315"/>
      <c r="T243" s="316"/>
      <c r="AT243" s="312" t="s">
        <v>108</v>
      </c>
      <c r="AU243" s="312" t="s">
        <v>91</v>
      </c>
      <c r="AV243" s="311" t="s">
        <v>48</v>
      </c>
      <c r="AW243" s="311" t="s">
        <v>18</v>
      </c>
      <c r="AX243" s="311" t="s">
        <v>45</v>
      </c>
      <c r="AY243" s="312" t="s">
        <v>90</v>
      </c>
    </row>
    <row r="244" spans="2:51" s="304" customFormat="1" ht="12">
      <c r="B244" s="303"/>
      <c r="D244" s="305" t="s">
        <v>108</v>
      </c>
      <c r="E244" s="306" t="s">
        <v>0</v>
      </c>
      <c r="F244" s="307" t="s">
        <v>121</v>
      </c>
      <c r="H244" s="306" t="s">
        <v>0</v>
      </c>
      <c r="L244" s="303"/>
      <c r="M244" s="308"/>
      <c r="T244" s="309"/>
      <c r="AT244" s="306" t="s">
        <v>108</v>
      </c>
      <c r="AU244" s="306" t="s">
        <v>91</v>
      </c>
      <c r="AV244" s="304" t="s">
        <v>46</v>
      </c>
      <c r="AW244" s="304" t="s">
        <v>18</v>
      </c>
      <c r="AX244" s="304" t="s">
        <v>45</v>
      </c>
      <c r="AY244" s="306" t="s">
        <v>90</v>
      </c>
    </row>
    <row r="245" spans="2:51" s="311" customFormat="1" ht="12">
      <c r="B245" s="310"/>
      <c r="D245" s="305" t="s">
        <v>108</v>
      </c>
      <c r="E245" s="312" t="s">
        <v>0</v>
      </c>
      <c r="F245" s="313" t="s">
        <v>122</v>
      </c>
      <c r="H245" s="314">
        <v>19.58</v>
      </c>
      <c r="L245" s="310"/>
      <c r="M245" s="315"/>
      <c r="T245" s="316"/>
      <c r="AT245" s="312" t="s">
        <v>108</v>
      </c>
      <c r="AU245" s="312" t="s">
        <v>91</v>
      </c>
      <c r="AV245" s="311" t="s">
        <v>48</v>
      </c>
      <c r="AW245" s="311" t="s">
        <v>18</v>
      </c>
      <c r="AX245" s="311" t="s">
        <v>45</v>
      </c>
      <c r="AY245" s="312" t="s">
        <v>90</v>
      </c>
    </row>
    <row r="246" spans="2:51" s="304" customFormat="1" ht="12">
      <c r="B246" s="303"/>
      <c r="D246" s="305" t="s">
        <v>108</v>
      </c>
      <c r="E246" s="306" t="s">
        <v>0</v>
      </c>
      <c r="F246" s="307" t="s">
        <v>123</v>
      </c>
      <c r="H246" s="306" t="s">
        <v>0</v>
      </c>
      <c r="L246" s="303"/>
      <c r="M246" s="308"/>
      <c r="T246" s="309"/>
      <c r="AT246" s="306" t="s">
        <v>108</v>
      </c>
      <c r="AU246" s="306" t="s">
        <v>91</v>
      </c>
      <c r="AV246" s="304" t="s">
        <v>46</v>
      </c>
      <c r="AW246" s="304" t="s">
        <v>18</v>
      </c>
      <c r="AX246" s="304" t="s">
        <v>45</v>
      </c>
      <c r="AY246" s="306" t="s">
        <v>90</v>
      </c>
    </row>
    <row r="247" spans="2:51" s="311" customFormat="1" ht="12">
      <c r="B247" s="310"/>
      <c r="D247" s="305" t="s">
        <v>108</v>
      </c>
      <c r="E247" s="312" t="s">
        <v>0</v>
      </c>
      <c r="F247" s="313" t="s">
        <v>124</v>
      </c>
      <c r="H247" s="314">
        <v>4.77</v>
      </c>
      <c r="L247" s="310"/>
      <c r="M247" s="315"/>
      <c r="T247" s="316"/>
      <c r="AT247" s="312" t="s">
        <v>108</v>
      </c>
      <c r="AU247" s="312" t="s">
        <v>91</v>
      </c>
      <c r="AV247" s="311" t="s">
        <v>48</v>
      </c>
      <c r="AW247" s="311" t="s">
        <v>18</v>
      </c>
      <c r="AX247" s="311" t="s">
        <v>45</v>
      </c>
      <c r="AY247" s="312" t="s">
        <v>90</v>
      </c>
    </row>
    <row r="248" spans="2:51" s="304" customFormat="1" ht="12">
      <c r="B248" s="303"/>
      <c r="D248" s="305" t="s">
        <v>108</v>
      </c>
      <c r="E248" s="306" t="s">
        <v>0</v>
      </c>
      <c r="F248" s="307" t="s">
        <v>125</v>
      </c>
      <c r="H248" s="306" t="s">
        <v>0</v>
      </c>
      <c r="L248" s="303"/>
      <c r="M248" s="308"/>
      <c r="T248" s="309"/>
      <c r="AT248" s="306" t="s">
        <v>108</v>
      </c>
      <c r="AU248" s="306" t="s">
        <v>91</v>
      </c>
      <c r="AV248" s="304" t="s">
        <v>46</v>
      </c>
      <c r="AW248" s="304" t="s">
        <v>18</v>
      </c>
      <c r="AX248" s="304" t="s">
        <v>45</v>
      </c>
      <c r="AY248" s="306" t="s">
        <v>90</v>
      </c>
    </row>
    <row r="249" spans="2:51" s="311" customFormat="1" ht="12">
      <c r="B249" s="310"/>
      <c r="D249" s="305" t="s">
        <v>108</v>
      </c>
      <c r="E249" s="312" t="s">
        <v>0</v>
      </c>
      <c r="F249" s="313" t="s">
        <v>126</v>
      </c>
      <c r="H249" s="314">
        <v>0.95</v>
      </c>
      <c r="L249" s="310"/>
      <c r="M249" s="315"/>
      <c r="T249" s="316"/>
      <c r="AT249" s="312" t="s">
        <v>108</v>
      </c>
      <c r="AU249" s="312" t="s">
        <v>91</v>
      </c>
      <c r="AV249" s="311" t="s">
        <v>48</v>
      </c>
      <c r="AW249" s="311" t="s">
        <v>18</v>
      </c>
      <c r="AX249" s="311" t="s">
        <v>45</v>
      </c>
      <c r="AY249" s="312" t="s">
        <v>90</v>
      </c>
    </row>
    <row r="250" spans="2:51" s="304" customFormat="1" ht="12">
      <c r="B250" s="303"/>
      <c r="D250" s="305" t="s">
        <v>108</v>
      </c>
      <c r="E250" s="306" t="s">
        <v>0</v>
      </c>
      <c r="F250" s="307" t="s">
        <v>127</v>
      </c>
      <c r="H250" s="306" t="s">
        <v>0</v>
      </c>
      <c r="L250" s="303"/>
      <c r="M250" s="308"/>
      <c r="T250" s="309"/>
      <c r="AT250" s="306" t="s">
        <v>108</v>
      </c>
      <c r="AU250" s="306" t="s">
        <v>91</v>
      </c>
      <c r="AV250" s="304" t="s">
        <v>46</v>
      </c>
      <c r="AW250" s="304" t="s">
        <v>18</v>
      </c>
      <c r="AX250" s="304" t="s">
        <v>45</v>
      </c>
      <c r="AY250" s="306" t="s">
        <v>90</v>
      </c>
    </row>
    <row r="251" spans="2:51" s="311" customFormat="1" ht="12">
      <c r="B251" s="310"/>
      <c r="D251" s="305" t="s">
        <v>108</v>
      </c>
      <c r="E251" s="312" t="s">
        <v>0</v>
      </c>
      <c r="F251" s="313" t="s">
        <v>128</v>
      </c>
      <c r="H251" s="314">
        <v>3.6</v>
      </c>
      <c r="L251" s="310"/>
      <c r="M251" s="315"/>
      <c r="T251" s="316"/>
      <c r="AT251" s="312" t="s">
        <v>108</v>
      </c>
      <c r="AU251" s="312" t="s">
        <v>91</v>
      </c>
      <c r="AV251" s="311" t="s">
        <v>48</v>
      </c>
      <c r="AW251" s="311" t="s">
        <v>18</v>
      </c>
      <c r="AX251" s="311" t="s">
        <v>45</v>
      </c>
      <c r="AY251" s="312" t="s">
        <v>90</v>
      </c>
    </row>
    <row r="252" spans="2:51" s="304" customFormat="1" ht="12">
      <c r="B252" s="303"/>
      <c r="D252" s="305" t="s">
        <v>108</v>
      </c>
      <c r="E252" s="306" t="s">
        <v>0</v>
      </c>
      <c r="F252" s="307" t="s">
        <v>129</v>
      </c>
      <c r="H252" s="306" t="s">
        <v>0</v>
      </c>
      <c r="L252" s="303"/>
      <c r="M252" s="308"/>
      <c r="T252" s="309"/>
      <c r="AT252" s="306" t="s">
        <v>108</v>
      </c>
      <c r="AU252" s="306" t="s">
        <v>91</v>
      </c>
      <c r="AV252" s="304" t="s">
        <v>46</v>
      </c>
      <c r="AW252" s="304" t="s">
        <v>18</v>
      </c>
      <c r="AX252" s="304" t="s">
        <v>45</v>
      </c>
      <c r="AY252" s="306" t="s">
        <v>90</v>
      </c>
    </row>
    <row r="253" spans="2:51" s="311" customFormat="1" ht="12">
      <c r="B253" s="310"/>
      <c r="D253" s="305" t="s">
        <v>108</v>
      </c>
      <c r="E253" s="312" t="s">
        <v>0</v>
      </c>
      <c r="F253" s="313" t="s">
        <v>231</v>
      </c>
      <c r="H253" s="314">
        <v>68.67</v>
      </c>
      <c r="L253" s="310"/>
      <c r="M253" s="315"/>
      <c r="T253" s="316"/>
      <c r="AT253" s="312" t="s">
        <v>108</v>
      </c>
      <c r="AU253" s="312" t="s">
        <v>91</v>
      </c>
      <c r="AV253" s="311" t="s">
        <v>48</v>
      </c>
      <c r="AW253" s="311" t="s">
        <v>18</v>
      </c>
      <c r="AX253" s="311" t="s">
        <v>45</v>
      </c>
      <c r="AY253" s="312" t="s">
        <v>90</v>
      </c>
    </row>
    <row r="254" spans="2:51" s="304" customFormat="1" ht="12">
      <c r="B254" s="303"/>
      <c r="D254" s="305" t="s">
        <v>108</v>
      </c>
      <c r="E254" s="306" t="s">
        <v>0</v>
      </c>
      <c r="F254" s="307" t="s">
        <v>131</v>
      </c>
      <c r="H254" s="306" t="s">
        <v>0</v>
      </c>
      <c r="L254" s="303"/>
      <c r="M254" s="308"/>
      <c r="T254" s="309"/>
      <c r="AT254" s="306" t="s">
        <v>108</v>
      </c>
      <c r="AU254" s="306" t="s">
        <v>91</v>
      </c>
      <c r="AV254" s="304" t="s">
        <v>46</v>
      </c>
      <c r="AW254" s="304" t="s">
        <v>18</v>
      </c>
      <c r="AX254" s="304" t="s">
        <v>45</v>
      </c>
      <c r="AY254" s="306" t="s">
        <v>90</v>
      </c>
    </row>
    <row r="255" spans="2:51" s="311" customFormat="1" ht="12">
      <c r="B255" s="310"/>
      <c r="D255" s="305" t="s">
        <v>108</v>
      </c>
      <c r="E255" s="312" t="s">
        <v>0</v>
      </c>
      <c r="F255" s="313" t="s">
        <v>132</v>
      </c>
      <c r="H255" s="314">
        <v>10.98</v>
      </c>
      <c r="L255" s="310"/>
      <c r="M255" s="315"/>
      <c r="T255" s="316"/>
      <c r="AT255" s="312" t="s">
        <v>108</v>
      </c>
      <c r="AU255" s="312" t="s">
        <v>91</v>
      </c>
      <c r="AV255" s="311" t="s">
        <v>48</v>
      </c>
      <c r="AW255" s="311" t="s">
        <v>18</v>
      </c>
      <c r="AX255" s="311" t="s">
        <v>45</v>
      </c>
      <c r="AY255" s="312" t="s">
        <v>90</v>
      </c>
    </row>
    <row r="256" spans="2:51" s="304" customFormat="1" ht="12">
      <c r="B256" s="303"/>
      <c r="D256" s="305" t="s">
        <v>108</v>
      </c>
      <c r="E256" s="306" t="s">
        <v>0</v>
      </c>
      <c r="F256" s="307" t="s">
        <v>133</v>
      </c>
      <c r="H256" s="306" t="s">
        <v>0</v>
      </c>
      <c r="L256" s="303"/>
      <c r="M256" s="308"/>
      <c r="T256" s="309"/>
      <c r="AT256" s="306" t="s">
        <v>108</v>
      </c>
      <c r="AU256" s="306" t="s">
        <v>91</v>
      </c>
      <c r="AV256" s="304" t="s">
        <v>46</v>
      </c>
      <c r="AW256" s="304" t="s">
        <v>18</v>
      </c>
      <c r="AX256" s="304" t="s">
        <v>45</v>
      </c>
      <c r="AY256" s="306" t="s">
        <v>90</v>
      </c>
    </row>
    <row r="257" spans="2:51" s="311" customFormat="1" ht="12">
      <c r="B257" s="310"/>
      <c r="D257" s="305" t="s">
        <v>108</v>
      </c>
      <c r="E257" s="312" t="s">
        <v>0</v>
      </c>
      <c r="F257" s="313" t="s">
        <v>134</v>
      </c>
      <c r="H257" s="314">
        <v>32.03</v>
      </c>
      <c r="L257" s="310"/>
      <c r="M257" s="315"/>
      <c r="T257" s="316"/>
      <c r="AT257" s="312" t="s">
        <v>108</v>
      </c>
      <c r="AU257" s="312" t="s">
        <v>91</v>
      </c>
      <c r="AV257" s="311" t="s">
        <v>48</v>
      </c>
      <c r="AW257" s="311" t="s">
        <v>18</v>
      </c>
      <c r="AX257" s="311" t="s">
        <v>45</v>
      </c>
      <c r="AY257" s="312" t="s">
        <v>90</v>
      </c>
    </row>
    <row r="258" spans="2:51" s="304" customFormat="1" ht="12">
      <c r="B258" s="303"/>
      <c r="D258" s="305" t="s">
        <v>108</v>
      </c>
      <c r="E258" s="306" t="s">
        <v>0</v>
      </c>
      <c r="F258" s="307" t="s">
        <v>135</v>
      </c>
      <c r="H258" s="306" t="s">
        <v>0</v>
      </c>
      <c r="L258" s="303"/>
      <c r="M258" s="308"/>
      <c r="T258" s="309"/>
      <c r="AT258" s="306" t="s">
        <v>108</v>
      </c>
      <c r="AU258" s="306" t="s">
        <v>91</v>
      </c>
      <c r="AV258" s="304" t="s">
        <v>46</v>
      </c>
      <c r="AW258" s="304" t="s">
        <v>18</v>
      </c>
      <c r="AX258" s="304" t="s">
        <v>45</v>
      </c>
      <c r="AY258" s="306" t="s">
        <v>90</v>
      </c>
    </row>
    <row r="259" spans="2:51" s="311" customFormat="1" ht="12">
      <c r="B259" s="310"/>
      <c r="D259" s="305" t="s">
        <v>108</v>
      </c>
      <c r="E259" s="312" t="s">
        <v>0</v>
      </c>
      <c r="F259" s="313" t="s">
        <v>136</v>
      </c>
      <c r="H259" s="314">
        <v>22.36</v>
      </c>
      <c r="L259" s="310"/>
      <c r="M259" s="315"/>
      <c r="T259" s="316"/>
      <c r="AT259" s="312" t="s">
        <v>108</v>
      </c>
      <c r="AU259" s="312" t="s">
        <v>91</v>
      </c>
      <c r="AV259" s="311" t="s">
        <v>48</v>
      </c>
      <c r="AW259" s="311" t="s">
        <v>18</v>
      </c>
      <c r="AX259" s="311" t="s">
        <v>45</v>
      </c>
      <c r="AY259" s="312" t="s">
        <v>90</v>
      </c>
    </row>
    <row r="260" spans="2:51" s="304" customFormat="1" ht="12">
      <c r="B260" s="303"/>
      <c r="D260" s="305" t="s">
        <v>108</v>
      </c>
      <c r="E260" s="306" t="s">
        <v>0</v>
      </c>
      <c r="F260" s="307" t="s">
        <v>137</v>
      </c>
      <c r="H260" s="306" t="s">
        <v>0</v>
      </c>
      <c r="L260" s="303"/>
      <c r="M260" s="308"/>
      <c r="T260" s="309"/>
      <c r="AT260" s="306" t="s">
        <v>108</v>
      </c>
      <c r="AU260" s="306" t="s">
        <v>91</v>
      </c>
      <c r="AV260" s="304" t="s">
        <v>46</v>
      </c>
      <c r="AW260" s="304" t="s">
        <v>18</v>
      </c>
      <c r="AX260" s="304" t="s">
        <v>45</v>
      </c>
      <c r="AY260" s="306" t="s">
        <v>90</v>
      </c>
    </row>
    <row r="261" spans="2:51" s="311" customFormat="1" ht="12">
      <c r="B261" s="310"/>
      <c r="D261" s="305" t="s">
        <v>108</v>
      </c>
      <c r="E261" s="312" t="s">
        <v>0</v>
      </c>
      <c r="F261" s="313" t="s">
        <v>232</v>
      </c>
      <c r="H261" s="314">
        <v>44.67</v>
      </c>
      <c r="L261" s="310"/>
      <c r="M261" s="315"/>
      <c r="T261" s="316"/>
      <c r="AT261" s="312" t="s">
        <v>108</v>
      </c>
      <c r="AU261" s="312" t="s">
        <v>91</v>
      </c>
      <c r="AV261" s="311" t="s">
        <v>48</v>
      </c>
      <c r="AW261" s="311" t="s">
        <v>18</v>
      </c>
      <c r="AX261" s="311" t="s">
        <v>45</v>
      </c>
      <c r="AY261" s="312" t="s">
        <v>90</v>
      </c>
    </row>
    <row r="262" spans="2:51" s="304" customFormat="1" ht="12">
      <c r="B262" s="303"/>
      <c r="D262" s="305" t="s">
        <v>108</v>
      </c>
      <c r="E262" s="306" t="s">
        <v>0</v>
      </c>
      <c r="F262" s="307" t="s">
        <v>138</v>
      </c>
      <c r="H262" s="306" t="s">
        <v>0</v>
      </c>
      <c r="L262" s="303"/>
      <c r="M262" s="308"/>
      <c r="T262" s="309"/>
      <c r="AT262" s="306" t="s">
        <v>108</v>
      </c>
      <c r="AU262" s="306" t="s">
        <v>91</v>
      </c>
      <c r="AV262" s="304" t="s">
        <v>46</v>
      </c>
      <c r="AW262" s="304" t="s">
        <v>18</v>
      </c>
      <c r="AX262" s="304" t="s">
        <v>45</v>
      </c>
      <c r="AY262" s="306" t="s">
        <v>90</v>
      </c>
    </row>
    <row r="263" spans="2:51" s="311" customFormat="1" ht="12">
      <c r="B263" s="310"/>
      <c r="D263" s="305" t="s">
        <v>108</v>
      </c>
      <c r="E263" s="312" t="s">
        <v>0</v>
      </c>
      <c r="F263" s="313" t="s">
        <v>233</v>
      </c>
      <c r="H263" s="314">
        <v>42.47</v>
      </c>
      <c r="L263" s="310"/>
      <c r="M263" s="315"/>
      <c r="T263" s="316"/>
      <c r="AT263" s="312" t="s">
        <v>108</v>
      </c>
      <c r="AU263" s="312" t="s">
        <v>91</v>
      </c>
      <c r="AV263" s="311" t="s">
        <v>48</v>
      </c>
      <c r="AW263" s="311" t="s">
        <v>18</v>
      </c>
      <c r="AX263" s="311" t="s">
        <v>45</v>
      </c>
      <c r="AY263" s="312" t="s">
        <v>90</v>
      </c>
    </row>
    <row r="264" spans="2:51" s="304" customFormat="1" ht="12">
      <c r="B264" s="303"/>
      <c r="D264" s="305" t="s">
        <v>108</v>
      </c>
      <c r="E264" s="306" t="s">
        <v>0</v>
      </c>
      <c r="F264" s="307" t="s">
        <v>139</v>
      </c>
      <c r="H264" s="306" t="s">
        <v>0</v>
      </c>
      <c r="L264" s="303"/>
      <c r="M264" s="308"/>
      <c r="T264" s="309"/>
      <c r="AT264" s="306" t="s">
        <v>108</v>
      </c>
      <c r="AU264" s="306" t="s">
        <v>91</v>
      </c>
      <c r="AV264" s="304" t="s">
        <v>46</v>
      </c>
      <c r="AW264" s="304" t="s">
        <v>18</v>
      </c>
      <c r="AX264" s="304" t="s">
        <v>45</v>
      </c>
      <c r="AY264" s="306" t="s">
        <v>90</v>
      </c>
    </row>
    <row r="265" spans="2:51" s="311" customFormat="1" ht="12">
      <c r="B265" s="310"/>
      <c r="D265" s="305" t="s">
        <v>108</v>
      </c>
      <c r="E265" s="312" t="s">
        <v>0</v>
      </c>
      <c r="F265" s="313" t="s">
        <v>140</v>
      </c>
      <c r="H265" s="314">
        <v>24.89</v>
      </c>
      <c r="L265" s="310"/>
      <c r="M265" s="315"/>
      <c r="T265" s="316"/>
      <c r="AT265" s="312" t="s">
        <v>108</v>
      </c>
      <c r="AU265" s="312" t="s">
        <v>91</v>
      </c>
      <c r="AV265" s="311" t="s">
        <v>48</v>
      </c>
      <c r="AW265" s="311" t="s">
        <v>18</v>
      </c>
      <c r="AX265" s="311" t="s">
        <v>45</v>
      </c>
      <c r="AY265" s="312" t="s">
        <v>90</v>
      </c>
    </row>
    <row r="266" spans="2:51" s="304" customFormat="1" ht="12">
      <c r="B266" s="303"/>
      <c r="D266" s="305" t="s">
        <v>108</v>
      </c>
      <c r="E266" s="306" t="s">
        <v>0</v>
      </c>
      <c r="F266" s="307" t="s">
        <v>141</v>
      </c>
      <c r="H266" s="306" t="s">
        <v>0</v>
      </c>
      <c r="L266" s="303"/>
      <c r="M266" s="308"/>
      <c r="T266" s="309"/>
      <c r="AT266" s="306" t="s">
        <v>108</v>
      </c>
      <c r="AU266" s="306" t="s">
        <v>91</v>
      </c>
      <c r="AV266" s="304" t="s">
        <v>46</v>
      </c>
      <c r="AW266" s="304" t="s">
        <v>18</v>
      </c>
      <c r="AX266" s="304" t="s">
        <v>45</v>
      </c>
      <c r="AY266" s="306" t="s">
        <v>90</v>
      </c>
    </row>
    <row r="267" spans="2:51" s="311" customFormat="1" ht="12">
      <c r="B267" s="310"/>
      <c r="D267" s="305" t="s">
        <v>108</v>
      </c>
      <c r="E267" s="312" t="s">
        <v>0</v>
      </c>
      <c r="F267" s="313" t="s">
        <v>142</v>
      </c>
      <c r="H267" s="314">
        <v>17.826</v>
      </c>
      <c r="L267" s="310"/>
      <c r="M267" s="315"/>
      <c r="T267" s="316"/>
      <c r="AT267" s="312" t="s">
        <v>108</v>
      </c>
      <c r="AU267" s="312" t="s">
        <v>91</v>
      </c>
      <c r="AV267" s="311" t="s">
        <v>48</v>
      </c>
      <c r="AW267" s="311" t="s">
        <v>18</v>
      </c>
      <c r="AX267" s="311" t="s">
        <v>45</v>
      </c>
      <c r="AY267" s="312" t="s">
        <v>90</v>
      </c>
    </row>
    <row r="268" spans="2:51" s="318" customFormat="1" ht="12">
      <c r="B268" s="317"/>
      <c r="D268" s="305" t="s">
        <v>108</v>
      </c>
      <c r="E268" s="319" t="s">
        <v>0</v>
      </c>
      <c r="F268" s="320" t="s">
        <v>143</v>
      </c>
      <c r="H268" s="321">
        <v>360.03600000000006</v>
      </c>
      <c r="L268" s="317"/>
      <c r="M268" s="322"/>
      <c r="T268" s="323"/>
      <c r="AT268" s="319" t="s">
        <v>108</v>
      </c>
      <c r="AU268" s="319" t="s">
        <v>91</v>
      </c>
      <c r="AV268" s="318" t="s">
        <v>97</v>
      </c>
      <c r="AW268" s="318" t="s">
        <v>18</v>
      </c>
      <c r="AX268" s="318" t="s">
        <v>46</v>
      </c>
      <c r="AY268" s="319" t="s">
        <v>90</v>
      </c>
    </row>
    <row r="269" spans="2:63" s="207" customFormat="1" ht="20.85" customHeight="1">
      <c r="B269" s="281"/>
      <c r="D269" s="208" t="s">
        <v>44</v>
      </c>
      <c r="E269" s="211" t="s">
        <v>234</v>
      </c>
      <c r="F269" s="211" t="s">
        <v>235</v>
      </c>
      <c r="J269" s="212">
        <f>BK269</f>
        <v>0</v>
      </c>
      <c r="L269" s="281"/>
      <c r="M269" s="282"/>
      <c r="P269" s="283">
        <f>P270</f>
        <v>0</v>
      </c>
      <c r="R269" s="283">
        <f>R270</f>
        <v>0.014401440000000001</v>
      </c>
      <c r="T269" s="284">
        <f>T270</f>
        <v>0</v>
      </c>
      <c r="AR269" s="208" t="s">
        <v>46</v>
      </c>
      <c r="AT269" s="285" t="s">
        <v>44</v>
      </c>
      <c r="AU269" s="285" t="s">
        <v>48</v>
      </c>
      <c r="AY269" s="208" t="s">
        <v>90</v>
      </c>
      <c r="BK269" s="286">
        <f>BK270</f>
        <v>0</v>
      </c>
    </row>
    <row r="270" spans="2:65" s="205" customFormat="1" ht="22.2" customHeight="1">
      <c r="B270" s="228"/>
      <c r="C270" s="213" t="s">
        <v>236</v>
      </c>
      <c r="D270" s="213" t="s">
        <v>93</v>
      </c>
      <c r="E270" s="214" t="s">
        <v>237</v>
      </c>
      <c r="F270" s="215" t="s">
        <v>238</v>
      </c>
      <c r="G270" s="216" t="s">
        <v>96</v>
      </c>
      <c r="H270" s="217">
        <v>360.036</v>
      </c>
      <c r="I270" s="73"/>
      <c r="J270" s="218">
        <f>ROUND(I270*H270,2)</f>
        <v>0</v>
      </c>
      <c r="K270" s="219"/>
      <c r="L270" s="228"/>
      <c r="M270" s="287" t="s">
        <v>0</v>
      </c>
      <c r="N270" s="288" t="s">
        <v>27</v>
      </c>
      <c r="P270" s="289">
        <f>O270*H270</f>
        <v>0</v>
      </c>
      <c r="Q270" s="289">
        <v>4E-05</v>
      </c>
      <c r="R270" s="289">
        <f>Q270*H270</f>
        <v>0.014401440000000001</v>
      </c>
      <c r="S270" s="289">
        <v>0</v>
      </c>
      <c r="T270" s="290">
        <f>S270*H270</f>
        <v>0</v>
      </c>
      <c r="AR270" s="291" t="s">
        <v>97</v>
      </c>
      <c r="AT270" s="291" t="s">
        <v>93</v>
      </c>
      <c r="AU270" s="291" t="s">
        <v>91</v>
      </c>
      <c r="AY270" s="221" t="s">
        <v>90</v>
      </c>
      <c r="BE270" s="292">
        <f>IF(N270="základní",J270,0)</f>
        <v>0</v>
      </c>
      <c r="BF270" s="292">
        <f>IF(N270="snížená",J270,0)</f>
        <v>0</v>
      </c>
      <c r="BG270" s="292">
        <f>IF(N270="zákl. přenesená",J270,0)</f>
        <v>0</v>
      </c>
      <c r="BH270" s="292">
        <f>IF(N270="sníž. přenesená",J270,0)</f>
        <v>0</v>
      </c>
      <c r="BI270" s="292">
        <f>IF(N270="nulová",J270,0)</f>
        <v>0</v>
      </c>
      <c r="BJ270" s="221" t="s">
        <v>46</v>
      </c>
      <c r="BK270" s="292">
        <f>ROUND(I270*H270,2)</f>
        <v>0</v>
      </c>
      <c r="BL270" s="221" t="s">
        <v>97</v>
      </c>
      <c r="BM270" s="291" t="s">
        <v>239</v>
      </c>
    </row>
    <row r="271" spans="2:63" s="207" customFormat="1" ht="22.8" customHeight="1">
      <c r="B271" s="281"/>
      <c r="D271" s="208" t="s">
        <v>44</v>
      </c>
      <c r="E271" s="211" t="s">
        <v>240</v>
      </c>
      <c r="F271" s="211" t="s">
        <v>241</v>
      </c>
      <c r="J271" s="212">
        <f>BK271</f>
        <v>0</v>
      </c>
      <c r="L271" s="281"/>
      <c r="M271" s="282"/>
      <c r="P271" s="283">
        <f>SUM(P272:P276)</f>
        <v>0</v>
      </c>
      <c r="R271" s="283">
        <f>SUM(R272:R276)</f>
        <v>0</v>
      </c>
      <c r="T271" s="284">
        <f>SUM(T272:T276)</f>
        <v>0</v>
      </c>
      <c r="AR271" s="208" t="s">
        <v>46</v>
      </c>
      <c r="AT271" s="285" t="s">
        <v>44</v>
      </c>
      <c r="AU271" s="285" t="s">
        <v>46</v>
      </c>
      <c r="AY271" s="208" t="s">
        <v>90</v>
      </c>
      <c r="BK271" s="286">
        <f>SUM(BK272:BK276)</f>
        <v>0</v>
      </c>
    </row>
    <row r="272" spans="2:65" s="205" customFormat="1" ht="22.2" customHeight="1">
      <c r="B272" s="228"/>
      <c r="C272" s="213" t="s">
        <v>242</v>
      </c>
      <c r="D272" s="213" t="s">
        <v>93</v>
      </c>
      <c r="E272" s="214" t="s">
        <v>243</v>
      </c>
      <c r="F272" s="215" t="s">
        <v>244</v>
      </c>
      <c r="G272" s="216" t="s">
        <v>190</v>
      </c>
      <c r="H272" s="217">
        <v>36.267</v>
      </c>
      <c r="I272" s="73"/>
      <c r="J272" s="218">
        <f>ROUND(I272*H272,2)</f>
        <v>0</v>
      </c>
      <c r="K272" s="219"/>
      <c r="L272" s="228"/>
      <c r="M272" s="287" t="s">
        <v>0</v>
      </c>
      <c r="N272" s="288" t="s">
        <v>27</v>
      </c>
      <c r="P272" s="289">
        <f>O272*H272</f>
        <v>0</v>
      </c>
      <c r="Q272" s="289">
        <v>0</v>
      </c>
      <c r="R272" s="289">
        <f>Q272*H272</f>
        <v>0</v>
      </c>
      <c r="S272" s="289">
        <v>0</v>
      </c>
      <c r="T272" s="290">
        <f>S272*H272</f>
        <v>0</v>
      </c>
      <c r="AR272" s="291" t="s">
        <v>97</v>
      </c>
      <c r="AT272" s="291" t="s">
        <v>93</v>
      </c>
      <c r="AU272" s="291" t="s">
        <v>48</v>
      </c>
      <c r="AY272" s="221" t="s">
        <v>90</v>
      </c>
      <c r="BE272" s="292">
        <f>IF(N272="základní",J272,0)</f>
        <v>0</v>
      </c>
      <c r="BF272" s="292">
        <f>IF(N272="snížená",J272,0)</f>
        <v>0</v>
      </c>
      <c r="BG272" s="292">
        <f>IF(N272="zákl. přenesená",J272,0)</f>
        <v>0</v>
      </c>
      <c r="BH272" s="292">
        <f>IF(N272="sníž. přenesená",J272,0)</f>
        <v>0</v>
      </c>
      <c r="BI272" s="292">
        <f>IF(N272="nulová",J272,0)</f>
        <v>0</v>
      </c>
      <c r="BJ272" s="221" t="s">
        <v>46</v>
      </c>
      <c r="BK272" s="292">
        <f>ROUND(I272*H272,2)</f>
        <v>0</v>
      </c>
      <c r="BL272" s="221" t="s">
        <v>97</v>
      </c>
      <c r="BM272" s="291" t="s">
        <v>245</v>
      </c>
    </row>
    <row r="273" spans="2:65" s="205" customFormat="1" ht="22.2" customHeight="1">
      <c r="B273" s="228"/>
      <c r="C273" s="213" t="s">
        <v>3</v>
      </c>
      <c r="D273" s="213" t="s">
        <v>93</v>
      </c>
      <c r="E273" s="214" t="s">
        <v>246</v>
      </c>
      <c r="F273" s="215" t="s">
        <v>247</v>
      </c>
      <c r="G273" s="216" t="s">
        <v>190</v>
      </c>
      <c r="H273" s="217">
        <v>36.267</v>
      </c>
      <c r="I273" s="73"/>
      <c r="J273" s="218">
        <f>ROUND(I273*H273,2)</f>
        <v>0</v>
      </c>
      <c r="K273" s="219"/>
      <c r="L273" s="228"/>
      <c r="M273" s="287" t="s">
        <v>0</v>
      </c>
      <c r="N273" s="288" t="s">
        <v>27</v>
      </c>
      <c r="P273" s="289">
        <f>O273*H273</f>
        <v>0</v>
      </c>
      <c r="Q273" s="289">
        <v>0</v>
      </c>
      <c r="R273" s="289">
        <f>Q273*H273</f>
        <v>0</v>
      </c>
      <c r="S273" s="289">
        <v>0</v>
      </c>
      <c r="T273" s="290">
        <f>S273*H273</f>
        <v>0</v>
      </c>
      <c r="AR273" s="291" t="s">
        <v>97</v>
      </c>
      <c r="AT273" s="291" t="s">
        <v>93</v>
      </c>
      <c r="AU273" s="291" t="s">
        <v>48</v>
      </c>
      <c r="AY273" s="221" t="s">
        <v>90</v>
      </c>
      <c r="BE273" s="292">
        <f>IF(N273="základní",J273,0)</f>
        <v>0</v>
      </c>
      <c r="BF273" s="292">
        <f>IF(N273="snížená",J273,0)</f>
        <v>0</v>
      </c>
      <c r="BG273" s="292">
        <f>IF(N273="zákl. přenesená",J273,0)</f>
        <v>0</v>
      </c>
      <c r="BH273" s="292">
        <f>IF(N273="sníž. přenesená",J273,0)</f>
        <v>0</v>
      </c>
      <c r="BI273" s="292">
        <f>IF(N273="nulová",J273,0)</f>
        <v>0</v>
      </c>
      <c r="BJ273" s="221" t="s">
        <v>46</v>
      </c>
      <c r="BK273" s="292">
        <f>ROUND(I273*H273,2)</f>
        <v>0</v>
      </c>
      <c r="BL273" s="221" t="s">
        <v>97</v>
      </c>
      <c r="BM273" s="291" t="s">
        <v>248</v>
      </c>
    </row>
    <row r="274" spans="2:65" s="205" customFormat="1" ht="22.2" customHeight="1">
      <c r="B274" s="228"/>
      <c r="C274" s="213" t="s">
        <v>249</v>
      </c>
      <c r="D274" s="213" t="s">
        <v>93</v>
      </c>
      <c r="E274" s="214" t="s">
        <v>250</v>
      </c>
      <c r="F274" s="215" t="s">
        <v>251</v>
      </c>
      <c r="G274" s="216" t="s">
        <v>190</v>
      </c>
      <c r="H274" s="217">
        <v>689.073</v>
      </c>
      <c r="I274" s="73"/>
      <c r="J274" s="218">
        <f>ROUND(I274*H274,2)</f>
        <v>0</v>
      </c>
      <c r="K274" s="219"/>
      <c r="L274" s="228"/>
      <c r="M274" s="287" t="s">
        <v>0</v>
      </c>
      <c r="N274" s="288" t="s">
        <v>27</v>
      </c>
      <c r="P274" s="289">
        <f>O274*H274</f>
        <v>0</v>
      </c>
      <c r="Q274" s="289">
        <v>0</v>
      </c>
      <c r="R274" s="289">
        <f>Q274*H274</f>
        <v>0</v>
      </c>
      <c r="S274" s="289">
        <v>0</v>
      </c>
      <c r="T274" s="290">
        <f>S274*H274</f>
        <v>0</v>
      </c>
      <c r="AR274" s="291" t="s">
        <v>97</v>
      </c>
      <c r="AT274" s="291" t="s">
        <v>93</v>
      </c>
      <c r="AU274" s="291" t="s">
        <v>48</v>
      </c>
      <c r="AY274" s="221" t="s">
        <v>90</v>
      </c>
      <c r="BE274" s="292">
        <f>IF(N274="základní",J274,0)</f>
        <v>0</v>
      </c>
      <c r="BF274" s="292">
        <f>IF(N274="snížená",J274,0)</f>
        <v>0</v>
      </c>
      <c r="BG274" s="292">
        <f>IF(N274="zákl. přenesená",J274,0)</f>
        <v>0</v>
      </c>
      <c r="BH274" s="292">
        <f>IF(N274="sníž. přenesená",J274,0)</f>
        <v>0</v>
      </c>
      <c r="BI274" s="292">
        <f>IF(N274="nulová",J274,0)</f>
        <v>0</v>
      </c>
      <c r="BJ274" s="221" t="s">
        <v>46</v>
      </c>
      <c r="BK274" s="292">
        <f>ROUND(I274*H274,2)</f>
        <v>0</v>
      </c>
      <c r="BL274" s="221" t="s">
        <v>97</v>
      </c>
      <c r="BM274" s="291" t="s">
        <v>252</v>
      </c>
    </row>
    <row r="275" spans="2:51" s="311" customFormat="1" ht="12">
      <c r="B275" s="310"/>
      <c r="D275" s="305" t="s">
        <v>108</v>
      </c>
      <c r="F275" s="313" t="s">
        <v>253</v>
      </c>
      <c r="H275" s="314">
        <v>689.073</v>
      </c>
      <c r="L275" s="310"/>
      <c r="M275" s="315"/>
      <c r="T275" s="316"/>
      <c r="AT275" s="312" t="s">
        <v>108</v>
      </c>
      <c r="AU275" s="312" t="s">
        <v>48</v>
      </c>
      <c r="AV275" s="311" t="s">
        <v>48</v>
      </c>
      <c r="AW275" s="311" t="s">
        <v>1</v>
      </c>
      <c r="AX275" s="311" t="s">
        <v>46</v>
      </c>
      <c r="AY275" s="312" t="s">
        <v>90</v>
      </c>
    </row>
    <row r="276" spans="2:65" s="205" customFormat="1" ht="22.2" customHeight="1">
      <c r="B276" s="228"/>
      <c r="C276" s="213" t="s">
        <v>254</v>
      </c>
      <c r="D276" s="213" t="s">
        <v>93</v>
      </c>
      <c r="E276" s="214" t="s">
        <v>255</v>
      </c>
      <c r="F276" s="215" t="s">
        <v>256</v>
      </c>
      <c r="G276" s="216" t="s">
        <v>190</v>
      </c>
      <c r="H276" s="217">
        <v>36.267</v>
      </c>
      <c r="I276" s="73"/>
      <c r="J276" s="218">
        <f>ROUND(I276*H276,2)</f>
        <v>0</v>
      </c>
      <c r="K276" s="219"/>
      <c r="L276" s="228"/>
      <c r="M276" s="287" t="s">
        <v>0</v>
      </c>
      <c r="N276" s="288" t="s">
        <v>27</v>
      </c>
      <c r="P276" s="289">
        <f>O276*H276</f>
        <v>0</v>
      </c>
      <c r="Q276" s="289">
        <v>0</v>
      </c>
      <c r="R276" s="289">
        <f>Q276*H276</f>
        <v>0</v>
      </c>
      <c r="S276" s="289">
        <v>0</v>
      </c>
      <c r="T276" s="290">
        <f>S276*H276</f>
        <v>0</v>
      </c>
      <c r="AR276" s="291" t="s">
        <v>97</v>
      </c>
      <c r="AT276" s="291" t="s">
        <v>93</v>
      </c>
      <c r="AU276" s="291" t="s">
        <v>48</v>
      </c>
      <c r="AY276" s="221" t="s">
        <v>90</v>
      </c>
      <c r="BE276" s="292">
        <f>IF(N276="základní",J276,0)</f>
        <v>0</v>
      </c>
      <c r="BF276" s="292">
        <f>IF(N276="snížená",J276,0)</f>
        <v>0</v>
      </c>
      <c r="BG276" s="292">
        <f>IF(N276="zákl. přenesená",J276,0)</f>
        <v>0</v>
      </c>
      <c r="BH276" s="292">
        <f>IF(N276="sníž. přenesená",J276,0)</f>
        <v>0</v>
      </c>
      <c r="BI276" s="292">
        <f>IF(N276="nulová",J276,0)</f>
        <v>0</v>
      </c>
      <c r="BJ276" s="221" t="s">
        <v>46</v>
      </c>
      <c r="BK276" s="292">
        <f>ROUND(I276*H276,2)</f>
        <v>0</v>
      </c>
      <c r="BL276" s="221" t="s">
        <v>97</v>
      </c>
      <c r="BM276" s="291" t="s">
        <v>257</v>
      </c>
    </row>
    <row r="277" spans="2:63" s="207" customFormat="1" ht="22.8" customHeight="1">
      <c r="B277" s="281"/>
      <c r="D277" s="208" t="s">
        <v>44</v>
      </c>
      <c r="E277" s="211" t="s">
        <v>258</v>
      </c>
      <c r="F277" s="211" t="s">
        <v>259</v>
      </c>
      <c r="J277" s="212">
        <f>BK277</f>
        <v>0</v>
      </c>
      <c r="L277" s="281"/>
      <c r="M277" s="282"/>
      <c r="P277" s="283">
        <f>P278</f>
        <v>0</v>
      </c>
      <c r="R277" s="283">
        <f>R278</f>
        <v>0</v>
      </c>
      <c r="T277" s="284">
        <f>T278</f>
        <v>0</v>
      </c>
      <c r="AR277" s="208" t="s">
        <v>46</v>
      </c>
      <c r="AT277" s="285" t="s">
        <v>44</v>
      </c>
      <c r="AU277" s="285" t="s">
        <v>46</v>
      </c>
      <c r="AY277" s="208" t="s">
        <v>90</v>
      </c>
      <c r="BK277" s="286">
        <f>BK278</f>
        <v>0</v>
      </c>
    </row>
    <row r="278" spans="2:65" s="205" customFormat="1" ht="13.8" customHeight="1">
      <c r="B278" s="228"/>
      <c r="C278" s="213" t="s">
        <v>260</v>
      </c>
      <c r="D278" s="213" t="s">
        <v>93</v>
      </c>
      <c r="E278" s="214" t="s">
        <v>261</v>
      </c>
      <c r="F278" s="215" t="s">
        <v>262</v>
      </c>
      <c r="G278" s="216" t="s">
        <v>190</v>
      </c>
      <c r="H278" s="217">
        <v>41.036</v>
      </c>
      <c r="I278" s="73"/>
      <c r="J278" s="218">
        <f>ROUND(I278*H278,2)</f>
        <v>0</v>
      </c>
      <c r="K278" s="219"/>
      <c r="L278" s="228"/>
      <c r="M278" s="287" t="s">
        <v>0</v>
      </c>
      <c r="N278" s="288" t="s">
        <v>27</v>
      </c>
      <c r="P278" s="289">
        <f>O278*H278</f>
        <v>0</v>
      </c>
      <c r="Q278" s="289">
        <v>0</v>
      </c>
      <c r="R278" s="289">
        <f>Q278*H278</f>
        <v>0</v>
      </c>
      <c r="S278" s="289">
        <v>0</v>
      </c>
      <c r="T278" s="290">
        <f>S278*H278</f>
        <v>0</v>
      </c>
      <c r="AR278" s="291" t="s">
        <v>97</v>
      </c>
      <c r="AT278" s="291" t="s">
        <v>93</v>
      </c>
      <c r="AU278" s="291" t="s">
        <v>48</v>
      </c>
      <c r="AY278" s="221" t="s">
        <v>90</v>
      </c>
      <c r="BE278" s="292">
        <f>IF(N278="základní",J278,0)</f>
        <v>0</v>
      </c>
      <c r="BF278" s="292">
        <f>IF(N278="snížená",J278,0)</f>
        <v>0</v>
      </c>
      <c r="BG278" s="292">
        <f>IF(N278="zákl. přenesená",J278,0)</f>
        <v>0</v>
      </c>
      <c r="BH278" s="292">
        <f>IF(N278="sníž. přenesená",J278,0)</f>
        <v>0</v>
      </c>
      <c r="BI278" s="292">
        <f>IF(N278="nulová",J278,0)</f>
        <v>0</v>
      </c>
      <c r="BJ278" s="221" t="s">
        <v>46</v>
      </c>
      <c r="BK278" s="292">
        <f>ROUND(I278*H278,2)</f>
        <v>0</v>
      </c>
      <c r="BL278" s="221" t="s">
        <v>97</v>
      </c>
      <c r="BM278" s="291" t="s">
        <v>263</v>
      </c>
    </row>
    <row r="279" spans="2:63" s="207" customFormat="1" ht="25.95" customHeight="1">
      <c r="B279" s="281"/>
      <c r="D279" s="208" t="s">
        <v>44</v>
      </c>
      <c r="E279" s="209" t="s">
        <v>264</v>
      </c>
      <c r="F279" s="209" t="s">
        <v>265</v>
      </c>
      <c r="J279" s="210">
        <f>BK279</f>
        <v>0</v>
      </c>
      <c r="L279" s="281"/>
      <c r="M279" s="282"/>
      <c r="P279" s="283">
        <f>P280+P288+P292+P314+P342</f>
        <v>0</v>
      </c>
      <c r="R279" s="283">
        <f>R280+R288+R292+R314+R342</f>
        <v>4.34674734</v>
      </c>
      <c r="T279" s="284">
        <f>T280+T288+T292+T314+T342</f>
        <v>3.8679001799999995</v>
      </c>
      <c r="AR279" s="208" t="s">
        <v>48</v>
      </c>
      <c r="AT279" s="285" t="s">
        <v>44</v>
      </c>
      <c r="AU279" s="285" t="s">
        <v>45</v>
      </c>
      <c r="AY279" s="208" t="s">
        <v>90</v>
      </c>
      <c r="BK279" s="286">
        <f>BK280+BK288+BK292+BK314+BK342</f>
        <v>0</v>
      </c>
    </row>
    <row r="280" spans="2:63" s="207" customFormat="1" ht="22.8" customHeight="1">
      <c r="B280" s="281"/>
      <c r="D280" s="208" t="s">
        <v>44</v>
      </c>
      <c r="E280" s="211" t="s">
        <v>266</v>
      </c>
      <c r="F280" s="211" t="s">
        <v>267</v>
      </c>
      <c r="J280" s="212">
        <f>BK280</f>
        <v>0</v>
      </c>
      <c r="L280" s="281"/>
      <c r="M280" s="282"/>
      <c r="P280" s="283">
        <f>SUM(P281:P287)</f>
        <v>0</v>
      </c>
      <c r="R280" s="283">
        <f>SUM(R281:R287)</f>
        <v>0.38142239999999994</v>
      </c>
      <c r="T280" s="284">
        <f>SUM(T281:T287)</f>
        <v>0</v>
      </c>
      <c r="AR280" s="208" t="s">
        <v>48</v>
      </c>
      <c r="AT280" s="285" t="s">
        <v>44</v>
      </c>
      <c r="AU280" s="285" t="s">
        <v>46</v>
      </c>
      <c r="AY280" s="208" t="s">
        <v>90</v>
      </c>
      <c r="BK280" s="286">
        <f>SUM(BK281:BK287)</f>
        <v>0</v>
      </c>
    </row>
    <row r="281" spans="2:65" s="205" customFormat="1" ht="22.2" customHeight="1">
      <c r="B281" s="228"/>
      <c r="C281" s="213" t="s">
        <v>268</v>
      </c>
      <c r="D281" s="213" t="s">
        <v>93</v>
      </c>
      <c r="E281" s="214" t="s">
        <v>269</v>
      </c>
      <c r="F281" s="215" t="s">
        <v>270</v>
      </c>
      <c r="G281" s="216" t="s">
        <v>96</v>
      </c>
      <c r="H281" s="217">
        <v>155.81</v>
      </c>
      <c r="I281" s="73"/>
      <c r="J281" s="218">
        <f>ROUND(I281*H281,2)</f>
        <v>0</v>
      </c>
      <c r="K281" s="219"/>
      <c r="L281" s="228"/>
      <c r="M281" s="287" t="s">
        <v>0</v>
      </c>
      <c r="N281" s="288" t="s">
        <v>27</v>
      </c>
      <c r="P281" s="289">
        <f>O281*H281</f>
        <v>0</v>
      </c>
      <c r="Q281" s="289">
        <v>0</v>
      </c>
      <c r="R281" s="289">
        <f>Q281*H281</f>
        <v>0</v>
      </c>
      <c r="S281" s="289">
        <v>0</v>
      </c>
      <c r="T281" s="290">
        <f>S281*H281</f>
        <v>0</v>
      </c>
      <c r="AR281" s="291" t="s">
        <v>217</v>
      </c>
      <c r="AT281" s="291" t="s">
        <v>93</v>
      </c>
      <c r="AU281" s="291" t="s">
        <v>48</v>
      </c>
      <c r="AY281" s="221" t="s">
        <v>90</v>
      </c>
      <c r="BE281" s="292">
        <f>IF(N281="základní",J281,0)</f>
        <v>0</v>
      </c>
      <c r="BF281" s="292">
        <f>IF(N281="snížená",J281,0)</f>
        <v>0</v>
      </c>
      <c r="BG281" s="292">
        <f>IF(N281="zákl. přenesená",J281,0)</f>
        <v>0</v>
      </c>
      <c r="BH281" s="292">
        <f>IF(N281="sníž. přenesená",J281,0)</f>
        <v>0</v>
      </c>
      <c r="BI281" s="292">
        <f>IF(N281="nulová",J281,0)</f>
        <v>0</v>
      </c>
      <c r="BJ281" s="221" t="s">
        <v>46</v>
      </c>
      <c r="BK281" s="292">
        <f>ROUND(I281*H281,2)</f>
        <v>0</v>
      </c>
      <c r="BL281" s="221" t="s">
        <v>217</v>
      </c>
      <c r="BM281" s="291" t="s">
        <v>271</v>
      </c>
    </row>
    <row r="282" spans="2:51" s="304" customFormat="1" ht="12">
      <c r="B282" s="303"/>
      <c r="D282" s="305" t="s">
        <v>108</v>
      </c>
      <c r="E282" s="306" t="s">
        <v>0</v>
      </c>
      <c r="F282" s="307" t="s">
        <v>177</v>
      </c>
      <c r="H282" s="306" t="s">
        <v>0</v>
      </c>
      <c r="L282" s="303"/>
      <c r="M282" s="308"/>
      <c r="T282" s="309"/>
      <c r="AT282" s="306" t="s">
        <v>108</v>
      </c>
      <c r="AU282" s="306" t="s">
        <v>48</v>
      </c>
      <c r="AV282" s="304" t="s">
        <v>46</v>
      </c>
      <c r="AW282" s="304" t="s">
        <v>18</v>
      </c>
      <c r="AX282" s="304" t="s">
        <v>45</v>
      </c>
      <c r="AY282" s="306" t="s">
        <v>90</v>
      </c>
    </row>
    <row r="283" spans="2:51" s="311" customFormat="1" ht="12">
      <c r="B283" s="310"/>
      <c r="D283" s="305" t="s">
        <v>108</v>
      </c>
      <c r="E283" s="312" t="s">
        <v>0</v>
      </c>
      <c r="F283" s="313" t="s">
        <v>198</v>
      </c>
      <c r="H283" s="314">
        <v>155.81</v>
      </c>
      <c r="L283" s="310"/>
      <c r="M283" s="315"/>
      <c r="T283" s="316"/>
      <c r="AT283" s="312" t="s">
        <v>108</v>
      </c>
      <c r="AU283" s="312" t="s">
        <v>48</v>
      </c>
      <c r="AV283" s="311" t="s">
        <v>48</v>
      </c>
      <c r="AW283" s="311" t="s">
        <v>18</v>
      </c>
      <c r="AX283" s="311" t="s">
        <v>46</v>
      </c>
      <c r="AY283" s="312" t="s">
        <v>90</v>
      </c>
    </row>
    <row r="284" spans="2:65" s="205" customFormat="1" ht="22.2" customHeight="1">
      <c r="B284" s="228"/>
      <c r="C284" s="293" t="s">
        <v>272</v>
      </c>
      <c r="D284" s="293" t="s">
        <v>273</v>
      </c>
      <c r="E284" s="294" t="s">
        <v>274</v>
      </c>
      <c r="F284" s="295" t="s">
        <v>275</v>
      </c>
      <c r="G284" s="296" t="s">
        <v>96</v>
      </c>
      <c r="H284" s="297">
        <v>317.852</v>
      </c>
      <c r="I284" s="80"/>
      <c r="J284" s="298">
        <f>ROUND(I284*H284,2)</f>
        <v>0</v>
      </c>
      <c r="K284" s="299"/>
      <c r="L284" s="300"/>
      <c r="M284" s="301" t="s">
        <v>0</v>
      </c>
      <c r="N284" s="302" t="s">
        <v>27</v>
      </c>
      <c r="P284" s="289">
        <f>O284*H284</f>
        <v>0</v>
      </c>
      <c r="Q284" s="289">
        <v>0.0012</v>
      </c>
      <c r="R284" s="289">
        <f>Q284*H284</f>
        <v>0.38142239999999994</v>
      </c>
      <c r="S284" s="289">
        <v>0</v>
      </c>
      <c r="T284" s="290">
        <f>S284*H284</f>
        <v>0</v>
      </c>
      <c r="AR284" s="291" t="s">
        <v>276</v>
      </c>
      <c r="AT284" s="291" t="s">
        <v>273</v>
      </c>
      <c r="AU284" s="291" t="s">
        <v>48</v>
      </c>
      <c r="AY284" s="221" t="s">
        <v>90</v>
      </c>
      <c r="BE284" s="292">
        <f>IF(N284="základní",J284,0)</f>
        <v>0</v>
      </c>
      <c r="BF284" s="292">
        <f>IF(N284="snížená",J284,0)</f>
        <v>0</v>
      </c>
      <c r="BG284" s="292">
        <f>IF(N284="zákl. přenesená",J284,0)</f>
        <v>0</v>
      </c>
      <c r="BH284" s="292">
        <f>IF(N284="sníž. přenesená",J284,0)</f>
        <v>0</v>
      </c>
      <c r="BI284" s="292">
        <f>IF(N284="nulová",J284,0)</f>
        <v>0</v>
      </c>
      <c r="BJ284" s="221" t="s">
        <v>46</v>
      </c>
      <c r="BK284" s="292">
        <f>ROUND(I284*H284,2)</f>
        <v>0</v>
      </c>
      <c r="BL284" s="221" t="s">
        <v>217</v>
      </c>
      <c r="BM284" s="291" t="s">
        <v>277</v>
      </c>
    </row>
    <row r="285" spans="2:51" s="311" customFormat="1" ht="12">
      <c r="B285" s="310"/>
      <c r="D285" s="305" t="s">
        <v>108</v>
      </c>
      <c r="F285" s="313" t="s">
        <v>278</v>
      </c>
      <c r="H285" s="314">
        <v>317.852</v>
      </c>
      <c r="L285" s="310"/>
      <c r="M285" s="315"/>
      <c r="T285" s="316"/>
      <c r="AT285" s="312" t="s">
        <v>108</v>
      </c>
      <c r="AU285" s="312" t="s">
        <v>48</v>
      </c>
      <c r="AV285" s="311" t="s">
        <v>48</v>
      </c>
      <c r="AW285" s="311" t="s">
        <v>1</v>
      </c>
      <c r="AX285" s="311" t="s">
        <v>46</v>
      </c>
      <c r="AY285" s="312" t="s">
        <v>90</v>
      </c>
    </row>
    <row r="286" spans="2:65" s="205" customFormat="1" ht="22.2" customHeight="1">
      <c r="B286" s="228"/>
      <c r="C286" s="213" t="s">
        <v>279</v>
      </c>
      <c r="D286" s="213" t="s">
        <v>93</v>
      </c>
      <c r="E286" s="214" t="s">
        <v>280</v>
      </c>
      <c r="F286" s="215" t="s">
        <v>281</v>
      </c>
      <c r="G286" s="216" t="s">
        <v>190</v>
      </c>
      <c r="H286" s="217">
        <v>0.381</v>
      </c>
      <c r="I286" s="73"/>
      <c r="J286" s="218">
        <f>ROUND(I286*H286,2)</f>
        <v>0</v>
      </c>
      <c r="K286" s="219"/>
      <c r="L286" s="228"/>
      <c r="M286" s="287" t="s">
        <v>0</v>
      </c>
      <c r="N286" s="288" t="s">
        <v>27</v>
      </c>
      <c r="P286" s="289">
        <f>O286*H286</f>
        <v>0</v>
      </c>
      <c r="Q286" s="289">
        <v>0</v>
      </c>
      <c r="R286" s="289">
        <f>Q286*H286</f>
        <v>0</v>
      </c>
      <c r="S286" s="289">
        <v>0</v>
      </c>
      <c r="T286" s="290">
        <f>S286*H286</f>
        <v>0</v>
      </c>
      <c r="AR286" s="291" t="s">
        <v>217</v>
      </c>
      <c r="AT286" s="291" t="s">
        <v>93</v>
      </c>
      <c r="AU286" s="291" t="s">
        <v>48</v>
      </c>
      <c r="AY286" s="221" t="s">
        <v>90</v>
      </c>
      <c r="BE286" s="292">
        <f>IF(N286="základní",J286,0)</f>
        <v>0</v>
      </c>
      <c r="BF286" s="292">
        <f>IF(N286="snížená",J286,0)</f>
        <v>0</v>
      </c>
      <c r="BG286" s="292">
        <f>IF(N286="zákl. přenesená",J286,0)</f>
        <v>0</v>
      </c>
      <c r="BH286" s="292">
        <f>IF(N286="sníž. přenesená",J286,0)</f>
        <v>0</v>
      </c>
      <c r="BI286" s="292">
        <f>IF(N286="nulová",J286,0)</f>
        <v>0</v>
      </c>
      <c r="BJ286" s="221" t="s">
        <v>46</v>
      </c>
      <c r="BK286" s="292">
        <f>ROUND(I286*H286,2)</f>
        <v>0</v>
      </c>
      <c r="BL286" s="221" t="s">
        <v>217</v>
      </c>
      <c r="BM286" s="291" t="s">
        <v>282</v>
      </c>
    </row>
    <row r="287" spans="2:65" s="205" customFormat="1" ht="22.2" customHeight="1">
      <c r="B287" s="228"/>
      <c r="C287" s="213" t="s">
        <v>283</v>
      </c>
      <c r="D287" s="213" t="s">
        <v>93</v>
      </c>
      <c r="E287" s="214" t="s">
        <v>284</v>
      </c>
      <c r="F287" s="215" t="s">
        <v>285</v>
      </c>
      <c r="G287" s="216" t="s">
        <v>190</v>
      </c>
      <c r="H287" s="217">
        <v>0.381</v>
      </c>
      <c r="I287" s="73"/>
      <c r="J287" s="218">
        <f>ROUND(I287*H287,2)</f>
        <v>0</v>
      </c>
      <c r="K287" s="219"/>
      <c r="L287" s="228"/>
      <c r="M287" s="287" t="s">
        <v>0</v>
      </c>
      <c r="N287" s="288" t="s">
        <v>27</v>
      </c>
      <c r="P287" s="289">
        <f>O287*H287</f>
        <v>0</v>
      </c>
      <c r="Q287" s="289">
        <v>0</v>
      </c>
      <c r="R287" s="289">
        <f>Q287*H287</f>
        <v>0</v>
      </c>
      <c r="S287" s="289">
        <v>0</v>
      </c>
      <c r="T287" s="290">
        <f>S287*H287</f>
        <v>0</v>
      </c>
      <c r="AR287" s="291" t="s">
        <v>217</v>
      </c>
      <c r="AT287" s="291" t="s">
        <v>93</v>
      </c>
      <c r="AU287" s="291" t="s">
        <v>48</v>
      </c>
      <c r="AY287" s="221" t="s">
        <v>90</v>
      </c>
      <c r="BE287" s="292">
        <f>IF(N287="základní",J287,0)</f>
        <v>0</v>
      </c>
      <c r="BF287" s="292">
        <f>IF(N287="snížená",J287,0)</f>
        <v>0</v>
      </c>
      <c r="BG287" s="292">
        <f>IF(N287="zákl. přenesená",J287,0)</f>
        <v>0</v>
      </c>
      <c r="BH287" s="292">
        <f>IF(N287="sníž. přenesená",J287,0)</f>
        <v>0</v>
      </c>
      <c r="BI287" s="292">
        <f>IF(N287="nulová",J287,0)</f>
        <v>0</v>
      </c>
      <c r="BJ287" s="221" t="s">
        <v>46</v>
      </c>
      <c r="BK287" s="292">
        <f>ROUND(I287*H287,2)</f>
        <v>0</v>
      </c>
      <c r="BL287" s="221" t="s">
        <v>217</v>
      </c>
      <c r="BM287" s="291" t="s">
        <v>286</v>
      </c>
    </row>
    <row r="288" spans="2:63" s="207" customFormat="1" ht="22.8" customHeight="1">
      <c r="B288" s="281"/>
      <c r="D288" s="208" t="s">
        <v>44</v>
      </c>
      <c r="E288" s="211" t="s">
        <v>287</v>
      </c>
      <c r="F288" s="211" t="s">
        <v>288</v>
      </c>
      <c r="J288" s="212">
        <f>BK288</f>
        <v>0</v>
      </c>
      <c r="L288" s="281"/>
      <c r="M288" s="282"/>
      <c r="P288" s="283">
        <f>SUM(P289:P291)</f>
        <v>0</v>
      </c>
      <c r="R288" s="283">
        <f>SUM(R289:R291)</f>
        <v>0</v>
      </c>
      <c r="T288" s="284">
        <f>SUM(T289:T291)</f>
        <v>2.8045799999999996</v>
      </c>
      <c r="AR288" s="208" t="s">
        <v>48</v>
      </c>
      <c r="AT288" s="285" t="s">
        <v>44</v>
      </c>
      <c r="AU288" s="285" t="s">
        <v>46</v>
      </c>
      <c r="AY288" s="208" t="s">
        <v>90</v>
      </c>
      <c r="BK288" s="286">
        <f>SUM(BK289:BK291)</f>
        <v>0</v>
      </c>
    </row>
    <row r="289" spans="2:65" s="205" customFormat="1" ht="13.8" customHeight="1">
      <c r="B289" s="228"/>
      <c r="C289" s="213" t="s">
        <v>289</v>
      </c>
      <c r="D289" s="213" t="s">
        <v>93</v>
      </c>
      <c r="E289" s="214" t="s">
        <v>290</v>
      </c>
      <c r="F289" s="215" t="s">
        <v>291</v>
      </c>
      <c r="G289" s="216" t="s">
        <v>96</v>
      </c>
      <c r="H289" s="217">
        <v>155.81</v>
      </c>
      <c r="I289" s="73"/>
      <c r="J289" s="218">
        <f>ROUND(I289*H289,2)</f>
        <v>0</v>
      </c>
      <c r="K289" s="219"/>
      <c r="L289" s="228"/>
      <c r="M289" s="287" t="s">
        <v>0</v>
      </c>
      <c r="N289" s="288" t="s">
        <v>27</v>
      </c>
      <c r="P289" s="289">
        <f>O289*H289</f>
        <v>0</v>
      </c>
      <c r="Q289" s="289">
        <v>0</v>
      </c>
      <c r="R289" s="289">
        <f>Q289*H289</f>
        <v>0</v>
      </c>
      <c r="S289" s="289">
        <v>0.018</v>
      </c>
      <c r="T289" s="290">
        <f>S289*H289</f>
        <v>2.8045799999999996</v>
      </c>
      <c r="AR289" s="291" t="s">
        <v>217</v>
      </c>
      <c r="AT289" s="291" t="s">
        <v>93</v>
      </c>
      <c r="AU289" s="291" t="s">
        <v>48</v>
      </c>
      <c r="AY289" s="221" t="s">
        <v>90</v>
      </c>
      <c r="BE289" s="292">
        <f>IF(N289="základní",J289,0)</f>
        <v>0</v>
      </c>
      <c r="BF289" s="292">
        <f>IF(N289="snížená",J289,0)</f>
        <v>0</v>
      </c>
      <c r="BG289" s="292">
        <f>IF(N289="zákl. přenesená",J289,0)</f>
        <v>0</v>
      </c>
      <c r="BH289" s="292">
        <f>IF(N289="sníž. přenesená",J289,0)</f>
        <v>0</v>
      </c>
      <c r="BI289" s="292">
        <f>IF(N289="nulová",J289,0)</f>
        <v>0</v>
      </c>
      <c r="BJ289" s="221" t="s">
        <v>46</v>
      </c>
      <c r="BK289" s="292">
        <f>ROUND(I289*H289,2)</f>
        <v>0</v>
      </c>
      <c r="BL289" s="221" t="s">
        <v>217</v>
      </c>
      <c r="BM289" s="291" t="s">
        <v>292</v>
      </c>
    </row>
    <row r="290" spans="2:51" s="304" customFormat="1" ht="12">
      <c r="B290" s="303"/>
      <c r="D290" s="305" t="s">
        <v>108</v>
      </c>
      <c r="E290" s="306" t="s">
        <v>0</v>
      </c>
      <c r="F290" s="307" t="s">
        <v>177</v>
      </c>
      <c r="H290" s="306" t="s">
        <v>0</v>
      </c>
      <c r="L290" s="303"/>
      <c r="M290" s="308"/>
      <c r="T290" s="309"/>
      <c r="AT290" s="306" t="s">
        <v>108</v>
      </c>
      <c r="AU290" s="306" t="s">
        <v>48</v>
      </c>
      <c r="AV290" s="304" t="s">
        <v>46</v>
      </c>
      <c r="AW290" s="304" t="s">
        <v>18</v>
      </c>
      <c r="AX290" s="304" t="s">
        <v>45</v>
      </c>
      <c r="AY290" s="306" t="s">
        <v>90</v>
      </c>
    </row>
    <row r="291" spans="2:51" s="311" customFormat="1" ht="12">
      <c r="B291" s="310"/>
      <c r="D291" s="305" t="s">
        <v>108</v>
      </c>
      <c r="E291" s="312" t="s">
        <v>0</v>
      </c>
      <c r="F291" s="313" t="s">
        <v>198</v>
      </c>
      <c r="H291" s="314">
        <v>155.81</v>
      </c>
      <c r="L291" s="310"/>
      <c r="M291" s="315"/>
      <c r="T291" s="316"/>
      <c r="AT291" s="312" t="s">
        <v>108</v>
      </c>
      <c r="AU291" s="312" t="s">
        <v>48</v>
      </c>
      <c r="AV291" s="311" t="s">
        <v>48</v>
      </c>
      <c r="AW291" s="311" t="s">
        <v>18</v>
      </c>
      <c r="AX291" s="311" t="s">
        <v>46</v>
      </c>
      <c r="AY291" s="312" t="s">
        <v>90</v>
      </c>
    </row>
    <row r="292" spans="2:63" s="207" customFormat="1" ht="22.8" customHeight="1">
      <c r="B292" s="281"/>
      <c r="D292" s="208" t="s">
        <v>44</v>
      </c>
      <c r="E292" s="211" t="s">
        <v>293</v>
      </c>
      <c r="F292" s="211" t="s">
        <v>294</v>
      </c>
      <c r="J292" s="212">
        <f>BK292</f>
        <v>0</v>
      </c>
      <c r="L292" s="281"/>
      <c r="M292" s="282"/>
      <c r="P292" s="283">
        <f>SUM(P293:P313)</f>
        <v>0</v>
      </c>
      <c r="R292" s="283">
        <f>SUM(R293:R313)</f>
        <v>0.4190994</v>
      </c>
      <c r="T292" s="284">
        <f>SUM(T293:T313)</f>
        <v>0</v>
      </c>
      <c r="AR292" s="208" t="s">
        <v>48</v>
      </c>
      <c r="AT292" s="285" t="s">
        <v>44</v>
      </c>
      <c r="AU292" s="285" t="s">
        <v>46</v>
      </c>
      <c r="AY292" s="208" t="s">
        <v>90</v>
      </c>
      <c r="BK292" s="286">
        <f>SUM(BK293:BK313)</f>
        <v>0</v>
      </c>
    </row>
    <row r="293" spans="2:65" s="205" customFormat="1" ht="22.2" customHeight="1">
      <c r="B293" s="228"/>
      <c r="C293" s="213" t="s">
        <v>295</v>
      </c>
      <c r="D293" s="213" t="s">
        <v>93</v>
      </c>
      <c r="E293" s="214" t="s">
        <v>296</v>
      </c>
      <c r="F293" s="215" t="s">
        <v>297</v>
      </c>
      <c r="G293" s="216" t="s">
        <v>96</v>
      </c>
      <c r="H293" s="217">
        <v>155.81</v>
      </c>
      <c r="I293" s="73"/>
      <c r="J293" s="218">
        <f>ROUND(I293*H293,2)</f>
        <v>0</v>
      </c>
      <c r="K293" s="219"/>
      <c r="L293" s="228"/>
      <c r="M293" s="287" t="s">
        <v>0</v>
      </c>
      <c r="N293" s="288" t="s">
        <v>27</v>
      </c>
      <c r="P293" s="289">
        <f>O293*H293</f>
        <v>0</v>
      </c>
      <c r="Q293" s="289">
        <v>0.00117</v>
      </c>
      <c r="R293" s="289">
        <f>Q293*H293</f>
        <v>0.1822977</v>
      </c>
      <c r="S293" s="289">
        <v>0</v>
      </c>
      <c r="T293" s="290">
        <f>S293*H293</f>
        <v>0</v>
      </c>
      <c r="AR293" s="291" t="s">
        <v>217</v>
      </c>
      <c r="AT293" s="291" t="s">
        <v>93</v>
      </c>
      <c r="AU293" s="291" t="s">
        <v>48</v>
      </c>
      <c r="AY293" s="221" t="s">
        <v>90</v>
      </c>
      <c r="BE293" s="292">
        <f>IF(N293="základní",J293,0)</f>
        <v>0</v>
      </c>
      <c r="BF293" s="292">
        <f>IF(N293="snížená",J293,0)</f>
        <v>0</v>
      </c>
      <c r="BG293" s="292">
        <f>IF(N293="zákl. přenesená",J293,0)</f>
        <v>0</v>
      </c>
      <c r="BH293" s="292">
        <f>IF(N293="sníž. přenesená",J293,0)</f>
        <v>0</v>
      </c>
      <c r="BI293" s="292">
        <f>IF(N293="nulová",J293,0)</f>
        <v>0</v>
      </c>
      <c r="BJ293" s="221" t="s">
        <v>46</v>
      </c>
      <c r="BK293" s="292">
        <f>ROUND(I293*H293,2)</f>
        <v>0</v>
      </c>
      <c r="BL293" s="221" t="s">
        <v>217</v>
      </c>
      <c r="BM293" s="291" t="s">
        <v>298</v>
      </c>
    </row>
    <row r="294" spans="2:51" s="304" customFormat="1" ht="12">
      <c r="B294" s="303"/>
      <c r="D294" s="305" t="s">
        <v>108</v>
      </c>
      <c r="E294" s="306" t="s">
        <v>0</v>
      </c>
      <c r="F294" s="307" t="s">
        <v>129</v>
      </c>
      <c r="H294" s="306" t="s">
        <v>0</v>
      </c>
      <c r="L294" s="303"/>
      <c r="M294" s="308"/>
      <c r="T294" s="309"/>
      <c r="AT294" s="306" t="s">
        <v>108</v>
      </c>
      <c r="AU294" s="306" t="s">
        <v>48</v>
      </c>
      <c r="AV294" s="304" t="s">
        <v>46</v>
      </c>
      <c r="AW294" s="304" t="s">
        <v>18</v>
      </c>
      <c r="AX294" s="304" t="s">
        <v>45</v>
      </c>
      <c r="AY294" s="306" t="s">
        <v>90</v>
      </c>
    </row>
    <row r="295" spans="2:51" s="311" customFormat="1" ht="12">
      <c r="B295" s="310"/>
      <c r="D295" s="305" t="s">
        <v>108</v>
      </c>
      <c r="E295" s="312" t="s">
        <v>0</v>
      </c>
      <c r="F295" s="313" t="s">
        <v>231</v>
      </c>
      <c r="H295" s="314">
        <v>68.67</v>
      </c>
      <c r="L295" s="310"/>
      <c r="M295" s="315"/>
      <c r="T295" s="316"/>
      <c r="AT295" s="312" t="s">
        <v>108</v>
      </c>
      <c r="AU295" s="312" t="s">
        <v>48</v>
      </c>
      <c r="AV295" s="311" t="s">
        <v>48</v>
      </c>
      <c r="AW295" s="311" t="s">
        <v>18</v>
      </c>
      <c r="AX295" s="311" t="s">
        <v>45</v>
      </c>
      <c r="AY295" s="312" t="s">
        <v>90</v>
      </c>
    </row>
    <row r="296" spans="2:51" s="304" customFormat="1" ht="12">
      <c r="B296" s="303"/>
      <c r="D296" s="305" t="s">
        <v>108</v>
      </c>
      <c r="E296" s="306" t="s">
        <v>0</v>
      </c>
      <c r="F296" s="307" t="s">
        <v>137</v>
      </c>
      <c r="H296" s="306" t="s">
        <v>0</v>
      </c>
      <c r="L296" s="303"/>
      <c r="M296" s="308"/>
      <c r="T296" s="309"/>
      <c r="AT296" s="306" t="s">
        <v>108</v>
      </c>
      <c r="AU296" s="306" t="s">
        <v>48</v>
      </c>
      <c r="AV296" s="304" t="s">
        <v>46</v>
      </c>
      <c r="AW296" s="304" t="s">
        <v>18</v>
      </c>
      <c r="AX296" s="304" t="s">
        <v>45</v>
      </c>
      <c r="AY296" s="306" t="s">
        <v>90</v>
      </c>
    </row>
    <row r="297" spans="2:51" s="311" customFormat="1" ht="12">
      <c r="B297" s="310"/>
      <c r="D297" s="305" t="s">
        <v>108</v>
      </c>
      <c r="E297" s="312" t="s">
        <v>0</v>
      </c>
      <c r="F297" s="313" t="s">
        <v>232</v>
      </c>
      <c r="H297" s="314">
        <v>44.67</v>
      </c>
      <c r="L297" s="310"/>
      <c r="M297" s="315"/>
      <c r="T297" s="316"/>
      <c r="AT297" s="312" t="s">
        <v>108</v>
      </c>
      <c r="AU297" s="312" t="s">
        <v>48</v>
      </c>
      <c r="AV297" s="311" t="s">
        <v>48</v>
      </c>
      <c r="AW297" s="311" t="s">
        <v>18</v>
      </c>
      <c r="AX297" s="311" t="s">
        <v>45</v>
      </c>
      <c r="AY297" s="312" t="s">
        <v>90</v>
      </c>
    </row>
    <row r="298" spans="2:51" s="304" customFormat="1" ht="12">
      <c r="B298" s="303"/>
      <c r="D298" s="305" t="s">
        <v>108</v>
      </c>
      <c r="E298" s="306" t="s">
        <v>0</v>
      </c>
      <c r="F298" s="307" t="s">
        <v>138</v>
      </c>
      <c r="H298" s="306" t="s">
        <v>0</v>
      </c>
      <c r="L298" s="303"/>
      <c r="M298" s="308"/>
      <c r="T298" s="309"/>
      <c r="AT298" s="306" t="s">
        <v>108</v>
      </c>
      <c r="AU298" s="306" t="s">
        <v>48</v>
      </c>
      <c r="AV298" s="304" t="s">
        <v>46</v>
      </c>
      <c r="AW298" s="304" t="s">
        <v>18</v>
      </c>
      <c r="AX298" s="304" t="s">
        <v>45</v>
      </c>
      <c r="AY298" s="306" t="s">
        <v>90</v>
      </c>
    </row>
    <row r="299" spans="2:51" s="311" customFormat="1" ht="12">
      <c r="B299" s="310"/>
      <c r="D299" s="305" t="s">
        <v>108</v>
      </c>
      <c r="E299" s="312" t="s">
        <v>0</v>
      </c>
      <c r="F299" s="313" t="s">
        <v>233</v>
      </c>
      <c r="H299" s="314">
        <v>42.47</v>
      </c>
      <c r="L299" s="310"/>
      <c r="M299" s="315"/>
      <c r="T299" s="316"/>
      <c r="AT299" s="312" t="s">
        <v>108</v>
      </c>
      <c r="AU299" s="312" t="s">
        <v>48</v>
      </c>
      <c r="AV299" s="311" t="s">
        <v>48</v>
      </c>
      <c r="AW299" s="311" t="s">
        <v>18</v>
      </c>
      <c r="AX299" s="311" t="s">
        <v>45</v>
      </c>
      <c r="AY299" s="312" t="s">
        <v>90</v>
      </c>
    </row>
    <row r="300" spans="2:51" s="318" customFormat="1" ht="12">
      <c r="B300" s="317"/>
      <c r="D300" s="305" t="s">
        <v>108</v>
      </c>
      <c r="E300" s="319" t="s">
        <v>0</v>
      </c>
      <c r="F300" s="320" t="s">
        <v>143</v>
      </c>
      <c r="H300" s="321">
        <v>155.81</v>
      </c>
      <c r="L300" s="317"/>
      <c r="M300" s="322"/>
      <c r="T300" s="323"/>
      <c r="AT300" s="319" t="s">
        <v>108</v>
      </c>
      <c r="AU300" s="319" t="s">
        <v>48</v>
      </c>
      <c r="AV300" s="318" t="s">
        <v>97</v>
      </c>
      <c r="AW300" s="318" t="s">
        <v>18</v>
      </c>
      <c r="AX300" s="318" t="s">
        <v>46</v>
      </c>
      <c r="AY300" s="319" t="s">
        <v>90</v>
      </c>
    </row>
    <row r="301" spans="2:65" s="205" customFormat="1" ht="13.8" customHeight="1">
      <c r="B301" s="228"/>
      <c r="C301" s="293" t="s">
        <v>299</v>
      </c>
      <c r="D301" s="293" t="s">
        <v>273</v>
      </c>
      <c r="E301" s="294" t="s">
        <v>300</v>
      </c>
      <c r="F301" s="295" t="s">
        <v>301</v>
      </c>
      <c r="G301" s="296" t="s">
        <v>96</v>
      </c>
      <c r="H301" s="297">
        <v>163.601</v>
      </c>
      <c r="I301" s="80"/>
      <c r="J301" s="298">
        <f>ROUND(I301*H301,2)</f>
        <v>0</v>
      </c>
      <c r="K301" s="299"/>
      <c r="L301" s="300"/>
      <c r="M301" s="301" t="s">
        <v>0</v>
      </c>
      <c r="N301" s="302" t="s">
        <v>27</v>
      </c>
      <c r="P301" s="289">
        <f>O301*H301</f>
        <v>0</v>
      </c>
      <c r="Q301" s="289">
        <v>0.0013</v>
      </c>
      <c r="R301" s="289">
        <f>Q301*H301</f>
        <v>0.2126813</v>
      </c>
      <c r="S301" s="289">
        <v>0</v>
      </c>
      <c r="T301" s="290">
        <f>S301*H301</f>
        <v>0</v>
      </c>
      <c r="AR301" s="291" t="s">
        <v>276</v>
      </c>
      <c r="AT301" s="291" t="s">
        <v>273</v>
      </c>
      <c r="AU301" s="291" t="s">
        <v>48</v>
      </c>
      <c r="AY301" s="221" t="s">
        <v>90</v>
      </c>
      <c r="BE301" s="292">
        <f>IF(N301="základní",J301,0)</f>
        <v>0</v>
      </c>
      <c r="BF301" s="292">
        <f>IF(N301="snížená",J301,0)</f>
        <v>0</v>
      </c>
      <c r="BG301" s="292">
        <f>IF(N301="zákl. přenesená",J301,0)</f>
        <v>0</v>
      </c>
      <c r="BH301" s="292">
        <f>IF(N301="sníž. přenesená",J301,0)</f>
        <v>0</v>
      </c>
      <c r="BI301" s="292">
        <f>IF(N301="nulová",J301,0)</f>
        <v>0</v>
      </c>
      <c r="BJ301" s="221" t="s">
        <v>46</v>
      </c>
      <c r="BK301" s="292">
        <f>ROUND(I301*H301,2)</f>
        <v>0</v>
      </c>
      <c r="BL301" s="221" t="s">
        <v>217</v>
      </c>
      <c r="BM301" s="291" t="s">
        <v>302</v>
      </c>
    </row>
    <row r="302" spans="2:51" s="311" customFormat="1" ht="12">
      <c r="B302" s="310"/>
      <c r="D302" s="305" t="s">
        <v>108</v>
      </c>
      <c r="F302" s="313" t="s">
        <v>303</v>
      </c>
      <c r="H302" s="314">
        <v>163.601</v>
      </c>
      <c r="L302" s="310"/>
      <c r="M302" s="315"/>
      <c r="T302" s="316"/>
      <c r="AT302" s="312" t="s">
        <v>108</v>
      </c>
      <c r="AU302" s="312" t="s">
        <v>48</v>
      </c>
      <c r="AV302" s="311" t="s">
        <v>48</v>
      </c>
      <c r="AW302" s="311" t="s">
        <v>1</v>
      </c>
      <c r="AX302" s="311" t="s">
        <v>46</v>
      </c>
      <c r="AY302" s="312" t="s">
        <v>90</v>
      </c>
    </row>
    <row r="303" spans="2:65" s="205" customFormat="1" ht="22.2" customHeight="1">
      <c r="B303" s="228"/>
      <c r="C303" s="213" t="s">
        <v>276</v>
      </c>
      <c r="D303" s="213" t="s">
        <v>93</v>
      </c>
      <c r="E303" s="214" t="s">
        <v>304</v>
      </c>
      <c r="F303" s="215" t="s">
        <v>305</v>
      </c>
      <c r="G303" s="216" t="s">
        <v>96</v>
      </c>
      <c r="H303" s="217">
        <v>155.81</v>
      </c>
      <c r="I303" s="73"/>
      <c r="J303" s="218">
        <f>ROUND(I303*H303,2)</f>
        <v>0</v>
      </c>
      <c r="K303" s="219"/>
      <c r="L303" s="228"/>
      <c r="M303" s="287" t="s">
        <v>0</v>
      </c>
      <c r="N303" s="288" t="s">
        <v>27</v>
      </c>
      <c r="P303" s="289">
        <f>O303*H303</f>
        <v>0</v>
      </c>
      <c r="Q303" s="289">
        <v>4E-05</v>
      </c>
      <c r="R303" s="289">
        <f>Q303*H303</f>
        <v>0.006232400000000001</v>
      </c>
      <c r="S303" s="289">
        <v>0</v>
      </c>
      <c r="T303" s="290">
        <f>S303*H303</f>
        <v>0</v>
      </c>
      <c r="AR303" s="291" t="s">
        <v>217</v>
      </c>
      <c r="AT303" s="291" t="s">
        <v>93</v>
      </c>
      <c r="AU303" s="291" t="s">
        <v>48</v>
      </c>
      <c r="AY303" s="221" t="s">
        <v>90</v>
      </c>
      <c r="BE303" s="292">
        <f>IF(N303="základní",J303,0)</f>
        <v>0</v>
      </c>
      <c r="BF303" s="292">
        <f>IF(N303="snížená",J303,0)</f>
        <v>0</v>
      </c>
      <c r="BG303" s="292">
        <f>IF(N303="zákl. přenesená",J303,0)</f>
        <v>0</v>
      </c>
      <c r="BH303" s="292">
        <f>IF(N303="sníž. přenesená",J303,0)</f>
        <v>0</v>
      </c>
      <c r="BI303" s="292">
        <f>IF(N303="nulová",J303,0)</f>
        <v>0</v>
      </c>
      <c r="BJ303" s="221" t="s">
        <v>46</v>
      </c>
      <c r="BK303" s="292">
        <f>ROUND(I303*H303,2)</f>
        <v>0</v>
      </c>
      <c r="BL303" s="221" t="s">
        <v>217</v>
      </c>
      <c r="BM303" s="291" t="s">
        <v>306</v>
      </c>
    </row>
    <row r="304" spans="2:65" s="205" customFormat="1" ht="13.8" customHeight="1">
      <c r="B304" s="228"/>
      <c r="C304" s="213" t="s">
        <v>307</v>
      </c>
      <c r="D304" s="213" t="s">
        <v>93</v>
      </c>
      <c r="E304" s="214" t="s">
        <v>308</v>
      </c>
      <c r="F304" s="215" t="s">
        <v>309</v>
      </c>
      <c r="G304" s="216" t="s">
        <v>202</v>
      </c>
      <c r="H304" s="217">
        <v>89.44</v>
      </c>
      <c r="I304" s="73"/>
      <c r="J304" s="218">
        <f>ROUND(I304*H304,2)</f>
        <v>0</v>
      </c>
      <c r="K304" s="219"/>
      <c r="L304" s="228"/>
      <c r="M304" s="287" t="s">
        <v>0</v>
      </c>
      <c r="N304" s="288" t="s">
        <v>27</v>
      </c>
      <c r="P304" s="289">
        <f>O304*H304</f>
        <v>0</v>
      </c>
      <c r="Q304" s="289">
        <v>0.0002</v>
      </c>
      <c r="R304" s="289">
        <f>Q304*H304</f>
        <v>0.017888</v>
      </c>
      <c r="S304" s="289">
        <v>0</v>
      </c>
      <c r="T304" s="290">
        <f>S304*H304</f>
        <v>0</v>
      </c>
      <c r="AR304" s="291" t="s">
        <v>217</v>
      </c>
      <c r="AT304" s="291" t="s">
        <v>93</v>
      </c>
      <c r="AU304" s="291" t="s">
        <v>48</v>
      </c>
      <c r="AY304" s="221" t="s">
        <v>90</v>
      </c>
      <c r="BE304" s="292">
        <f>IF(N304="základní",J304,0)</f>
        <v>0</v>
      </c>
      <c r="BF304" s="292">
        <f>IF(N304="snížená",J304,0)</f>
        <v>0</v>
      </c>
      <c r="BG304" s="292">
        <f>IF(N304="zákl. přenesená",J304,0)</f>
        <v>0</v>
      </c>
      <c r="BH304" s="292">
        <f>IF(N304="sníž. přenesená",J304,0)</f>
        <v>0</v>
      </c>
      <c r="BI304" s="292">
        <f>IF(N304="nulová",J304,0)</f>
        <v>0</v>
      </c>
      <c r="BJ304" s="221" t="s">
        <v>46</v>
      </c>
      <c r="BK304" s="292">
        <f>ROUND(I304*H304,2)</f>
        <v>0</v>
      </c>
      <c r="BL304" s="221" t="s">
        <v>217</v>
      </c>
      <c r="BM304" s="291" t="s">
        <v>310</v>
      </c>
    </row>
    <row r="305" spans="2:51" s="304" customFormat="1" ht="12">
      <c r="B305" s="303"/>
      <c r="D305" s="305" t="s">
        <v>108</v>
      </c>
      <c r="E305" s="306" t="s">
        <v>0</v>
      </c>
      <c r="F305" s="307" t="s">
        <v>129</v>
      </c>
      <c r="H305" s="306" t="s">
        <v>0</v>
      </c>
      <c r="L305" s="303"/>
      <c r="M305" s="308"/>
      <c r="T305" s="309"/>
      <c r="AT305" s="306" t="s">
        <v>108</v>
      </c>
      <c r="AU305" s="306" t="s">
        <v>48</v>
      </c>
      <c r="AV305" s="304" t="s">
        <v>46</v>
      </c>
      <c r="AW305" s="304" t="s">
        <v>18</v>
      </c>
      <c r="AX305" s="304" t="s">
        <v>45</v>
      </c>
      <c r="AY305" s="306" t="s">
        <v>90</v>
      </c>
    </row>
    <row r="306" spans="2:51" s="311" customFormat="1" ht="12">
      <c r="B306" s="310"/>
      <c r="D306" s="305" t="s">
        <v>108</v>
      </c>
      <c r="E306" s="312" t="s">
        <v>0</v>
      </c>
      <c r="F306" s="313" t="s">
        <v>204</v>
      </c>
      <c r="H306" s="314">
        <v>36.58</v>
      </c>
      <c r="L306" s="310"/>
      <c r="M306" s="315"/>
      <c r="T306" s="316"/>
      <c r="AT306" s="312" t="s">
        <v>108</v>
      </c>
      <c r="AU306" s="312" t="s">
        <v>48</v>
      </c>
      <c r="AV306" s="311" t="s">
        <v>48</v>
      </c>
      <c r="AW306" s="311" t="s">
        <v>18</v>
      </c>
      <c r="AX306" s="311" t="s">
        <v>45</v>
      </c>
      <c r="AY306" s="312" t="s">
        <v>90</v>
      </c>
    </row>
    <row r="307" spans="2:51" s="304" customFormat="1" ht="12">
      <c r="B307" s="303"/>
      <c r="D307" s="305" t="s">
        <v>108</v>
      </c>
      <c r="E307" s="306" t="s">
        <v>0</v>
      </c>
      <c r="F307" s="307" t="s">
        <v>137</v>
      </c>
      <c r="H307" s="306" t="s">
        <v>0</v>
      </c>
      <c r="L307" s="303"/>
      <c r="M307" s="308"/>
      <c r="T307" s="309"/>
      <c r="AT307" s="306" t="s">
        <v>108</v>
      </c>
      <c r="AU307" s="306" t="s">
        <v>48</v>
      </c>
      <c r="AV307" s="304" t="s">
        <v>46</v>
      </c>
      <c r="AW307" s="304" t="s">
        <v>18</v>
      </c>
      <c r="AX307" s="304" t="s">
        <v>45</v>
      </c>
      <c r="AY307" s="306" t="s">
        <v>90</v>
      </c>
    </row>
    <row r="308" spans="2:51" s="311" customFormat="1" ht="12">
      <c r="B308" s="310"/>
      <c r="D308" s="305" t="s">
        <v>108</v>
      </c>
      <c r="E308" s="312" t="s">
        <v>0</v>
      </c>
      <c r="F308" s="313" t="s">
        <v>205</v>
      </c>
      <c r="H308" s="314">
        <v>26.82</v>
      </c>
      <c r="L308" s="310"/>
      <c r="M308" s="315"/>
      <c r="T308" s="316"/>
      <c r="AT308" s="312" t="s">
        <v>108</v>
      </c>
      <c r="AU308" s="312" t="s">
        <v>48</v>
      </c>
      <c r="AV308" s="311" t="s">
        <v>48</v>
      </c>
      <c r="AW308" s="311" t="s">
        <v>18</v>
      </c>
      <c r="AX308" s="311" t="s">
        <v>45</v>
      </c>
      <c r="AY308" s="312" t="s">
        <v>90</v>
      </c>
    </row>
    <row r="309" spans="2:51" s="304" customFormat="1" ht="12">
      <c r="B309" s="303"/>
      <c r="D309" s="305" t="s">
        <v>108</v>
      </c>
      <c r="E309" s="306" t="s">
        <v>0</v>
      </c>
      <c r="F309" s="307" t="s">
        <v>138</v>
      </c>
      <c r="H309" s="306" t="s">
        <v>0</v>
      </c>
      <c r="L309" s="303"/>
      <c r="M309" s="308"/>
      <c r="T309" s="309"/>
      <c r="AT309" s="306" t="s">
        <v>108</v>
      </c>
      <c r="AU309" s="306" t="s">
        <v>48</v>
      </c>
      <c r="AV309" s="304" t="s">
        <v>46</v>
      </c>
      <c r="AW309" s="304" t="s">
        <v>18</v>
      </c>
      <c r="AX309" s="304" t="s">
        <v>45</v>
      </c>
      <c r="AY309" s="306" t="s">
        <v>90</v>
      </c>
    </row>
    <row r="310" spans="2:51" s="311" customFormat="1" ht="12">
      <c r="B310" s="310"/>
      <c r="D310" s="305" t="s">
        <v>108</v>
      </c>
      <c r="E310" s="312" t="s">
        <v>0</v>
      </c>
      <c r="F310" s="313" t="s">
        <v>206</v>
      </c>
      <c r="H310" s="314">
        <v>26.04</v>
      </c>
      <c r="L310" s="310"/>
      <c r="M310" s="315"/>
      <c r="T310" s="316"/>
      <c r="AT310" s="312" t="s">
        <v>108</v>
      </c>
      <c r="AU310" s="312" t="s">
        <v>48</v>
      </c>
      <c r="AV310" s="311" t="s">
        <v>48</v>
      </c>
      <c r="AW310" s="311" t="s">
        <v>18</v>
      </c>
      <c r="AX310" s="311" t="s">
        <v>45</v>
      </c>
      <c r="AY310" s="312" t="s">
        <v>90</v>
      </c>
    </row>
    <row r="311" spans="2:51" s="318" customFormat="1" ht="12">
      <c r="B311" s="317"/>
      <c r="D311" s="305" t="s">
        <v>108</v>
      </c>
      <c r="E311" s="319" t="s">
        <v>0</v>
      </c>
      <c r="F311" s="320" t="s">
        <v>143</v>
      </c>
      <c r="H311" s="321">
        <v>89.44</v>
      </c>
      <c r="L311" s="317"/>
      <c r="M311" s="322"/>
      <c r="T311" s="323"/>
      <c r="AT311" s="319" t="s">
        <v>108</v>
      </c>
      <c r="AU311" s="319" t="s">
        <v>48</v>
      </c>
      <c r="AV311" s="318" t="s">
        <v>97</v>
      </c>
      <c r="AW311" s="318" t="s">
        <v>18</v>
      </c>
      <c r="AX311" s="318" t="s">
        <v>46</v>
      </c>
      <c r="AY311" s="319" t="s">
        <v>90</v>
      </c>
    </row>
    <row r="312" spans="2:65" s="205" customFormat="1" ht="22.2" customHeight="1">
      <c r="B312" s="228"/>
      <c r="C312" s="213" t="s">
        <v>311</v>
      </c>
      <c r="D312" s="213" t="s">
        <v>93</v>
      </c>
      <c r="E312" s="214" t="s">
        <v>312</v>
      </c>
      <c r="F312" s="215" t="s">
        <v>313</v>
      </c>
      <c r="G312" s="216" t="s">
        <v>190</v>
      </c>
      <c r="H312" s="217">
        <v>0.419</v>
      </c>
      <c r="I312" s="73"/>
      <c r="J312" s="218">
        <f>ROUND(I312*H312,2)</f>
        <v>0</v>
      </c>
      <c r="K312" s="219"/>
      <c r="L312" s="228"/>
      <c r="M312" s="287" t="s">
        <v>0</v>
      </c>
      <c r="N312" s="288" t="s">
        <v>27</v>
      </c>
      <c r="P312" s="289">
        <f>O312*H312</f>
        <v>0</v>
      </c>
      <c r="Q312" s="289">
        <v>0</v>
      </c>
      <c r="R312" s="289">
        <f>Q312*H312</f>
        <v>0</v>
      </c>
      <c r="S312" s="289">
        <v>0</v>
      </c>
      <c r="T312" s="290">
        <f>S312*H312</f>
        <v>0</v>
      </c>
      <c r="AR312" s="291" t="s">
        <v>217</v>
      </c>
      <c r="AT312" s="291" t="s">
        <v>93</v>
      </c>
      <c r="AU312" s="291" t="s">
        <v>48</v>
      </c>
      <c r="AY312" s="221" t="s">
        <v>90</v>
      </c>
      <c r="BE312" s="292">
        <f>IF(N312="základní",J312,0)</f>
        <v>0</v>
      </c>
      <c r="BF312" s="292">
        <f>IF(N312="snížená",J312,0)</f>
        <v>0</v>
      </c>
      <c r="BG312" s="292">
        <f>IF(N312="zákl. přenesená",J312,0)</f>
        <v>0</v>
      </c>
      <c r="BH312" s="292">
        <f>IF(N312="sníž. přenesená",J312,0)</f>
        <v>0</v>
      </c>
      <c r="BI312" s="292">
        <f>IF(N312="nulová",J312,0)</f>
        <v>0</v>
      </c>
      <c r="BJ312" s="221" t="s">
        <v>46</v>
      </c>
      <c r="BK312" s="292">
        <f>ROUND(I312*H312,2)</f>
        <v>0</v>
      </c>
      <c r="BL312" s="221" t="s">
        <v>217</v>
      </c>
      <c r="BM312" s="291" t="s">
        <v>314</v>
      </c>
    </row>
    <row r="313" spans="2:65" s="205" customFormat="1" ht="22.2" customHeight="1">
      <c r="B313" s="228"/>
      <c r="C313" s="213" t="s">
        <v>315</v>
      </c>
      <c r="D313" s="213" t="s">
        <v>93</v>
      </c>
      <c r="E313" s="214" t="s">
        <v>316</v>
      </c>
      <c r="F313" s="215" t="s">
        <v>317</v>
      </c>
      <c r="G313" s="216" t="s">
        <v>190</v>
      </c>
      <c r="H313" s="217">
        <v>0.419</v>
      </c>
      <c r="I313" s="73"/>
      <c r="J313" s="218">
        <f>ROUND(I313*H313,2)</f>
        <v>0</v>
      </c>
      <c r="K313" s="219"/>
      <c r="L313" s="228"/>
      <c r="M313" s="287" t="s">
        <v>0</v>
      </c>
      <c r="N313" s="288" t="s">
        <v>27</v>
      </c>
      <c r="P313" s="289">
        <f>O313*H313</f>
        <v>0</v>
      </c>
      <c r="Q313" s="289">
        <v>0</v>
      </c>
      <c r="R313" s="289">
        <f>Q313*H313</f>
        <v>0</v>
      </c>
      <c r="S313" s="289">
        <v>0</v>
      </c>
      <c r="T313" s="290">
        <f>S313*H313</f>
        <v>0</v>
      </c>
      <c r="AR313" s="291" t="s">
        <v>217</v>
      </c>
      <c r="AT313" s="291" t="s">
        <v>93</v>
      </c>
      <c r="AU313" s="291" t="s">
        <v>48</v>
      </c>
      <c r="AY313" s="221" t="s">
        <v>90</v>
      </c>
      <c r="BE313" s="292">
        <f>IF(N313="základní",J313,0)</f>
        <v>0</v>
      </c>
      <c r="BF313" s="292">
        <f>IF(N313="snížená",J313,0)</f>
        <v>0</v>
      </c>
      <c r="BG313" s="292">
        <f>IF(N313="zákl. přenesená",J313,0)</f>
        <v>0</v>
      </c>
      <c r="BH313" s="292">
        <f>IF(N313="sníž. přenesená",J313,0)</f>
        <v>0</v>
      </c>
      <c r="BI313" s="292">
        <f>IF(N313="nulová",J313,0)</f>
        <v>0</v>
      </c>
      <c r="BJ313" s="221" t="s">
        <v>46</v>
      </c>
      <c r="BK313" s="292">
        <f>ROUND(I313*H313,2)</f>
        <v>0</v>
      </c>
      <c r="BL313" s="221" t="s">
        <v>217</v>
      </c>
      <c r="BM313" s="291" t="s">
        <v>318</v>
      </c>
    </row>
    <row r="314" spans="2:63" s="207" customFormat="1" ht="22.8" customHeight="1">
      <c r="B314" s="281"/>
      <c r="D314" s="208" t="s">
        <v>44</v>
      </c>
      <c r="E314" s="211" t="s">
        <v>319</v>
      </c>
      <c r="F314" s="211" t="s">
        <v>320</v>
      </c>
      <c r="J314" s="212">
        <f>BK314</f>
        <v>0</v>
      </c>
      <c r="L314" s="281"/>
      <c r="M314" s="282"/>
      <c r="P314" s="283">
        <f>SUM(P315:P341)</f>
        <v>0</v>
      </c>
      <c r="R314" s="283">
        <f>SUM(R315:R341)</f>
        <v>1.60946296</v>
      </c>
      <c r="T314" s="284">
        <f>SUM(T315:T341)</f>
        <v>0.49426200000000003</v>
      </c>
      <c r="AR314" s="208" t="s">
        <v>48</v>
      </c>
      <c r="AT314" s="285" t="s">
        <v>44</v>
      </c>
      <c r="AU314" s="285" t="s">
        <v>46</v>
      </c>
      <c r="AY314" s="208" t="s">
        <v>90</v>
      </c>
      <c r="BK314" s="286">
        <f>SUM(BK315:BK341)</f>
        <v>0</v>
      </c>
    </row>
    <row r="315" spans="2:65" s="205" customFormat="1" ht="13.8" customHeight="1">
      <c r="B315" s="228"/>
      <c r="C315" s="213" t="s">
        <v>321</v>
      </c>
      <c r="D315" s="213" t="s">
        <v>93</v>
      </c>
      <c r="E315" s="214" t="s">
        <v>322</v>
      </c>
      <c r="F315" s="215" t="s">
        <v>323</v>
      </c>
      <c r="G315" s="216" t="s">
        <v>96</v>
      </c>
      <c r="H315" s="217">
        <v>155.81</v>
      </c>
      <c r="I315" s="73"/>
      <c r="J315" s="218">
        <f>ROUND(I315*H315,2)</f>
        <v>0</v>
      </c>
      <c r="K315" s="219"/>
      <c r="L315" s="228"/>
      <c r="M315" s="287" t="s">
        <v>0</v>
      </c>
      <c r="N315" s="288" t="s">
        <v>27</v>
      </c>
      <c r="P315" s="289">
        <f>O315*H315</f>
        <v>0</v>
      </c>
      <c r="Q315" s="289">
        <v>0</v>
      </c>
      <c r="R315" s="289">
        <f>Q315*H315</f>
        <v>0</v>
      </c>
      <c r="S315" s="289">
        <v>0</v>
      </c>
      <c r="T315" s="290">
        <f>S315*H315</f>
        <v>0</v>
      </c>
      <c r="AR315" s="291" t="s">
        <v>217</v>
      </c>
      <c r="AT315" s="291" t="s">
        <v>93</v>
      </c>
      <c r="AU315" s="291" t="s">
        <v>48</v>
      </c>
      <c r="AY315" s="221" t="s">
        <v>90</v>
      </c>
      <c r="BE315" s="292">
        <f>IF(N315="základní",J315,0)</f>
        <v>0</v>
      </c>
      <c r="BF315" s="292">
        <f>IF(N315="snížená",J315,0)</f>
        <v>0</v>
      </c>
      <c r="BG315" s="292">
        <f>IF(N315="zákl. přenesená",J315,0)</f>
        <v>0</v>
      </c>
      <c r="BH315" s="292">
        <f>IF(N315="sníž. přenesená",J315,0)</f>
        <v>0</v>
      </c>
      <c r="BI315" s="292">
        <f>IF(N315="nulová",J315,0)</f>
        <v>0</v>
      </c>
      <c r="BJ315" s="221" t="s">
        <v>46</v>
      </c>
      <c r="BK315" s="292">
        <f>ROUND(I315*H315,2)</f>
        <v>0</v>
      </c>
      <c r="BL315" s="221" t="s">
        <v>217</v>
      </c>
      <c r="BM315" s="291" t="s">
        <v>324</v>
      </c>
    </row>
    <row r="316" spans="2:51" s="304" customFormat="1" ht="12">
      <c r="B316" s="303"/>
      <c r="D316" s="305" t="s">
        <v>108</v>
      </c>
      <c r="E316" s="306" t="s">
        <v>0</v>
      </c>
      <c r="F316" s="307" t="s">
        <v>177</v>
      </c>
      <c r="H316" s="306" t="s">
        <v>0</v>
      </c>
      <c r="L316" s="303"/>
      <c r="M316" s="308"/>
      <c r="T316" s="309"/>
      <c r="AT316" s="306" t="s">
        <v>108</v>
      </c>
      <c r="AU316" s="306" t="s">
        <v>48</v>
      </c>
      <c r="AV316" s="304" t="s">
        <v>46</v>
      </c>
      <c r="AW316" s="304" t="s">
        <v>18</v>
      </c>
      <c r="AX316" s="304" t="s">
        <v>45</v>
      </c>
      <c r="AY316" s="306" t="s">
        <v>90</v>
      </c>
    </row>
    <row r="317" spans="2:51" s="311" customFormat="1" ht="12">
      <c r="B317" s="310"/>
      <c r="D317" s="305" t="s">
        <v>108</v>
      </c>
      <c r="E317" s="312" t="s">
        <v>0</v>
      </c>
      <c r="F317" s="313" t="s">
        <v>198</v>
      </c>
      <c r="H317" s="314">
        <v>155.81</v>
      </c>
      <c r="L317" s="310"/>
      <c r="M317" s="315"/>
      <c r="T317" s="316"/>
      <c r="AT317" s="312" t="s">
        <v>108</v>
      </c>
      <c r="AU317" s="312" t="s">
        <v>48</v>
      </c>
      <c r="AV317" s="311" t="s">
        <v>48</v>
      </c>
      <c r="AW317" s="311" t="s">
        <v>18</v>
      </c>
      <c r="AX317" s="311" t="s">
        <v>46</v>
      </c>
      <c r="AY317" s="312" t="s">
        <v>90</v>
      </c>
    </row>
    <row r="318" spans="2:65" s="205" customFormat="1" ht="13.8" customHeight="1">
      <c r="B318" s="228"/>
      <c r="C318" s="213" t="s">
        <v>325</v>
      </c>
      <c r="D318" s="213" t="s">
        <v>93</v>
      </c>
      <c r="E318" s="214" t="s">
        <v>326</v>
      </c>
      <c r="F318" s="215" t="s">
        <v>327</v>
      </c>
      <c r="G318" s="216" t="s">
        <v>96</v>
      </c>
      <c r="H318" s="217">
        <v>155.81</v>
      </c>
      <c r="I318" s="73"/>
      <c r="J318" s="218">
        <f aca="true" t="shared" si="0" ref="J318:J323">ROUND(I318*H318,2)</f>
        <v>0</v>
      </c>
      <c r="K318" s="219"/>
      <c r="L318" s="228"/>
      <c r="M318" s="287" t="s">
        <v>0</v>
      </c>
      <c r="N318" s="288" t="s">
        <v>27</v>
      </c>
      <c r="P318" s="289">
        <f aca="true" t="shared" si="1" ref="P318:P323">O318*H318</f>
        <v>0</v>
      </c>
      <c r="Q318" s="289">
        <v>0</v>
      </c>
      <c r="R318" s="289">
        <f aca="true" t="shared" si="2" ref="R318:R323">Q318*H318</f>
        <v>0</v>
      </c>
      <c r="S318" s="289">
        <v>0</v>
      </c>
      <c r="T318" s="290">
        <f aca="true" t="shared" si="3" ref="T318:T323">S318*H318</f>
        <v>0</v>
      </c>
      <c r="AR318" s="291" t="s">
        <v>217</v>
      </c>
      <c r="AT318" s="291" t="s">
        <v>93</v>
      </c>
      <c r="AU318" s="291" t="s">
        <v>48</v>
      </c>
      <c r="AY318" s="221" t="s">
        <v>90</v>
      </c>
      <c r="BE318" s="292">
        <f aca="true" t="shared" si="4" ref="BE318:BE323">IF(N318="základní",J318,0)</f>
        <v>0</v>
      </c>
      <c r="BF318" s="292">
        <f aca="true" t="shared" si="5" ref="BF318:BF323">IF(N318="snížená",J318,0)</f>
        <v>0</v>
      </c>
      <c r="BG318" s="292">
        <f aca="true" t="shared" si="6" ref="BG318:BG323">IF(N318="zákl. přenesená",J318,0)</f>
        <v>0</v>
      </c>
      <c r="BH318" s="292">
        <f aca="true" t="shared" si="7" ref="BH318:BH323">IF(N318="sníž. přenesená",J318,0)</f>
        <v>0</v>
      </c>
      <c r="BI318" s="292">
        <f aca="true" t="shared" si="8" ref="BI318:BI323">IF(N318="nulová",J318,0)</f>
        <v>0</v>
      </c>
      <c r="BJ318" s="221" t="s">
        <v>46</v>
      </c>
      <c r="BK318" s="292">
        <f aca="true" t="shared" si="9" ref="BK318:BK323">ROUND(I318*H318,2)</f>
        <v>0</v>
      </c>
      <c r="BL318" s="221" t="s">
        <v>217</v>
      </c>
      <c r="BM318" s="291" t="s">
        <v>328</v>
      </c>
    </row>
    <row r="319" spans="2:65" s="205" customFormat="1" ht="22.2" customHeight="1">
      <c r="B319" s="228"/>
      <c r="C319" s="213" t="s">
        <v>329</v>
      </c>
      <c r="D319" s="213" t="s">
        <v>93</v>
      </c>
      <c r="E319" s="214" t="s">
        <v>330</v>
      </c>
      <c r="F319" s="215" t="s">
        <v>331</v>
      </c>
      <c r="G319" s="216" t="s">
        <v>96</v>
      </c>
      <c r="H319" s="217">
        <v>155.81</v>
      </c>
      <c r="I319" s="73"/>
      <c r="J319" s="218">
        <f t="shared" si="0"/>
        <v>0</v>
      </c>
      <c r="K319" s="219"/>
      <c r="L319" s="228"/>
      <c r="M319" s="287" t="s">
        <v>0</v>
      </c>
      <c r="N319" s="288" t="s">
        <v>27</v>
      </c>
      <c r="P319" s="289">
        <f t="shared" si="1"/>
        <v>0</v>
      </c>
      <c r="Q319" s="289">
        <v>7E-05</v>
      </c>
      <c r="R319" s="289">
        <f t="shared" si="2"/>
        <v>0.010906699999999998</v>
      </c>
      <c r="S319" s="289">
        <v>0</v>
      </c>
      <c r="T319" s="290">
        <f t="shared" si="3"/>
        <v>0</v>
      </c>
      <c r="AR319" s="291" t="s">
        <v>217</v>
      </c>
      <c r="AT319" s="291" t="s">
        <v>93</v>
      </c>
      <c r="AU319" s="291" t="s">
        <v>48</v>
      </c>
      <c r="AY319" s="221" t="s">
        <v>90</v>
      </c>
      <c r="BE319" s="292">
        <f t="shared" si="4"/>
        <v>0</v>
      </c>
      <c r="BF319" s="292">
        <f t="shared" si="5"/>
        <v>0</v>
      </c>
      <c r="BG319" s="292">
        <f t="shared" si="6"/>
        <v>0</v>
      </c>
      <c r="BH319" s="292">
        <f t="shared" si="7"/>
        <v>0</v>
      </c>
      <c r="BI319" s="292">
        <f t="shared" si="8"/>
        <v>0</v>
      </c>
      <c r="BJ319" s="221" t="s">
        <v>46</v>
      </c>
      <c r="BK319" s="292">
        <f t="shared" si="9"/>
        <v>0</v>
      </c>
      <c r="BL319" s="221" t="s">
        <v>217</v>
      </c>
      <c r="BM319" s="291" t="s">
        <v>332</v>
      </c>
    </row>
    <row r="320" spans="2:65" s="205" customFormat="1" ht="22.2" customHeight="1">
      <c r="B320" s="228"/>
      <c r="C320" s="213" t="s">
        <v>333</v>
      </c>
      <c r="D320" s="213" t="s">
        <v>93</v>
      </c>
      <c r="E320" s="214" t="s">
        <v>334</v>
      </c>
      <c r="F320" s="215" t="s">
        <v>335</v>
      </c>
      <c r="G320" s="216" t="s">
        <v>96</v>
      </c>
      <c r="H320" s="217">
        <v>155.81</v>
      </c>
      <c r="I320" s="73"/>
      <c r="J320" s="218">
        <f t="shared" si="0"/>
        <v>0</v>
      </c>
      <c r="K320" s="219"/>
      <c r="L320" s="228"/>
      <c r="M320" s="287" t="s">
        <v>0</v>
      </c>
      <c r="N320" s="288" t="s">
        <v>27</v>
      </c>
      <c r="P320" s="289">
        <f t="shared" si="1"/>
        <v>0</v>
      </c>
      <c r="Q320" s="289">
        <v>0.0045</v>
      </c>
      <c r="R320" s="289">
        <f t="shared" si="2"/>
        <v>0.7011449999999999</v>
      </c>
      <c r="S320" s="289">
        <v>0</v>
      </c>
      <c r="T320" s="290">
        <f t="shared" si="3"/>
        <v>0</v>
      </c>
      <c r="AR320" s="291" t="s">
        <v>217</v>
      </c>
      <c r="AT320" s="291" t="s">
        <v>93</v>
      </c>
      <c r="AU320" s="291" t="s">
        <v>48</v>
      </c>
      <c r="AY320" s="221" t="s">
        <v>90</v>
      </c>
      <c r="BE320" s="292">
        <f t="shared" si="4"/>
        <v>0</v>
      </c>
      <c r="BF320" s="292">
        <f t="shared" si="5"/>
        <v>0</v>
      </c>
      <c r="BG320" s="292">
        <f t="shared" si="6"/>
        <v>0</v>
      </c>
      <c r="BH320" s="292">
        <f t="shared" si="7"/>
        <v>0</v>
      </c>
      <c r="BI320" s="292">
        <f t="shared" si="8"/>
        <v>0</v>
      </c>
      <c r="BJ320" s="221" t="s">
        <v>46</v>
      </c>
      <c r="BK320" s="292">
        <f t="shared" si="9"/>
        <v>0</v>
      </c>
      <c r="BL320" s="221" t="s">
        <v>217</v>
      </c>
      <c r="BM320" s="291" t="s">
        <v>336</v>
      </c>
    </row>
    <row r="321" spans="2:65" s="205" customFormat="1" ht="22.2" customHeight="1">
      <c r="B321" s="228"/>
      <c r="C321" s="213" t="s">
        <v>337</v>
      </c>
      <c r="D321" s="213" t="s">
        <v>93</v>
      </c>
      <c r="E321" s="214" t="s">
        <v>338</v>
      </c>
      <c r="F321" s="215" t="s">
        <v>339</v>
      </c>
      <c r="G321" s="216" t="s">
        <v>96</v>
      </c>
      <c r="H321" s="217">
        <v>155.81</v>
      </c>
      <c r="I321" s="73"/>
      <c r="J321" s="218">
        <f t="shared" si="0"/>
        <v>0</v>
      </c>
      <c r="K321" s="219"/>
      <c r="L321" s="228"/>
      <c r="M321" s="287" t="s">
        <v>0</v>
      </c>
      <c r="N321" s="288" t="s">
        <v>27</v>
      </c>
      <c r="P321" s="289">
        <f t="shared" si="1"/>
        <v>0</v>
      </c>
      <c r="Q321" s="289">
        <v>0</v>
      </c>
      <c r="R321" s="289">
        <f t="shared" si="2"/>
        <v>0</v>
      </c>
      <c r="S321" s="289">
        <v>0.003</v>
      </c>
      <c r="T321" s="290">
        <f t="shared" si="3"/>
        <v>0.46743</v>
      </c>
      <c r="AR321" s="291" t="s">
        <v>217</v>
      </c>
      <c r="AT321" s="291" t="s">
        <v>93</v>
      </c>
      <c r="AU321" s="291" t="s">
        <v>48</v>
      </c>
      <c r="AY321" s="221" t="s">
        <v>90</v>
      </c>
      <c r="BE321" s="292">
        <f t="shared" si="4"/>
        <v>0</v>
      </c>
      <c r="BF321" s="292">
        <f t="shared" si="5"/>
        <v>0</v>
      </c>
      <c r="BG321" s="292">
        <f t="shared" si="6"/>
        <v>0</v>
      </c>
      <c r="BH321" s="292">
        <f t="shared" si="7"/>
        <v>0</v>
      </c>
      <c r="BI321" s="292">
        <f t="shared" si="8"/>
        <v>0</v>
      </c>
      <c r="BJ321" s="221" t="s">
        <v>46</v>
      </c>
      <c r="BK321" s="292">
        <f t="shared" si="9"/>
        <v>0</v>
      </c>
      <c r="BL321" s="221" t="s">
        <v>217</v>
      </c>
      <c r="BM321" s="291" t="s">
        <v>340</v>
      </c>
    </row>
    <row r="322" spans="2:65" s="205" customFormat="1" ht="13.8" customHeight="1">
      <c r="B322" s="228"/>
      <c r="C322" s="213" t="s">
        <v>341</v>
      </c>
      <c r="D322" s="213" t="s">
        <v>93</v>
      </c>
      <c r="E322" s="214" t="s">
        <v>342</v>
      </c>
      <c r="F322" s="215" t="s">
        <v>343</v>
      </c>
      <c r="G322" s="216" t="s">
        <v>96</v>
      </c>
      <c r="H322" s="217">
        <v>155.81</v>
      </c>
      <c r="I322" s="73"/>
      <c r="J322" s="218">
        <f t="shared" si="0"/>
        <v>0</v>
      </c>
      <c r="K322" s="219"/>
      <c r="L322" s="228"/>
      <c r="M322" s="287" t="s">
        <v>0</v>
      </c>
      <c r="N322" s="288" t="s">
        <v>27</v>
      </c>
      <c r="P322" s="289">
        <f t="shared" si="1"/>
        <v>0</v>
      </c>
      <c r="Q322" s="289">
        <v>0.0003</v>
      </c>
      <c r="R322" s="289">
        <f t="shared" si="2"/>
        <v>0.046743</v>
      </c>
      <c r="S322" s="289">
        <v>0</v>
      </c>
      <c r="T322" s="290">
        <f t="shared" si="3"/>
        <v>0</v>
      </c>
      <c r="AR322" s="291" t="s">
        <v>217</v>
      </c>
      <c r="AT322" s="291" t="s">
        <v>93</v>
      </c>
      <c r="AU322" s="291" t="s">
        <v>48</v>
      </c>
      <c r="AY322" s="221" t="s">
        <v>90</v>
      </c>
      <c r="BE322" s="292">
        <f t="shared" si="4"/>
        <v>0</v>
      </c>
      <c r="BF322" s="292">
        <f t="shared" si="5"/>
        <v>0</v>
      </c>
      <c r="BG322" s="292">
        <f t="shared" si="6"/>
        <v>0</v>
      </c>
      <c r="BH322" s="292">
        <f t="shared" si="7"/>
        <v>0</v>
      </c>
      <c r="BI322" s="292">
        <f t="shared" si="8"/>
        <v>0</v>
      </c>
      <c r="BJ322" s="221" t="s">
        <v>46</v>
      </c>
      <c r="BK322" s="292">
        <f t="shared" si="9"/>
        <v>0</v>
      </c>
      <c r="BL322" s="221" t="s">
        <v>217</v>
      </c>
      <c r="BM322" s="291" t="s">
        <v>344</v>
      </c>
    </row>
    <row r="323" spans="2:65" s="205" customFormat="1" ht="34.8" customHeight="1">
      <c r="B323" s="228"/>
      <c r="C323" s="293" t="s">
        <v>345</v>
      </c>
      <c r="D323" s="293" t="s">
        <v>273</v>
      </c>
      <c r="E323" s="294" t="s">
        <v>346</v>
      </c>
      <c r="F323" s="295" t="s">
        <v>347</v>
      </c>
      <c r="G323" s="296" t="s">
        <v>96</v>
      </c>
      <c r="H323" s="297">
        <v>171.391</v>
      </c>
      <c r="I323" s="80"/>
      <c r="J323" s="298">
        <f t="shared" si="0"/>
        <v>0</v>
      </c>
      <c r="K323" s="299"/>
      <c r="L323" s="300"/>
      <c r="M323" s="301" t="s">
        <v>0</v>
      </c>
      <c r="N323" s="302" t="s">
        <v>27</v>
      </c>
      <c r="P323" s="289">
        <f t="shared" si="1"/>
        <v>0</v>
      </c>
      <c r="Q323" s="289">
        <v>0.00368</v>
      </c>
      <c r="R323" s="289">
        <f t="shared" si="2"/>
        <v>0.63071888</v>
      </c>
      <c r="S323" s="289">
        <v>0</v>
      </c>
      <c r="T323" s="290">
        <f t="shared" si="3"/>
        <v>0</v>
      </c>
      <c r="AR323" s="291" t="s">
        <v>276</v>
      </c>
      <c r="AT323" s="291" t="s">
        <v>273</v>
      </c>
      <c r="AU323" s="291" t="s">
        <v>48</v>
      </c>
      <c r="AY323" s="221" t="s">
        <v>90</v>
      </c>
      <c r="BE323" s="292">
        <f t="shared" si="4"/>
        <v>0</v>
      </c>
      <c r="BF323" s="292">
        <f t="shared" si="5"/>
        <v>0</v>
      </c>
      <c r="BG323" s="292">
        <f t="shared" si="6"/>
        <v>0</v>
      </c>
      <c r="BH323" s="292">
        <f t="shared" si="7"/>
        <v>0</v>
      </c>
      <c r="BI323" s="292">
        <f t="shared" si="8"/>
        <v>0</v>
      </c>
      <c r="BJ323" s="221" t="s">
        <v>46</v>
      </c>
      <c r="BK323" s="292">
        <f t="shared" si="9"/>
        <v>0</v>
      </c>
      <c r="BL323" s="221" t="s">
        <v>217</v>
      </c>
      <c r="BM323" s="291" t="s">
        <v>348</v>
      </c>
    </row>
    <row r="324" spans="2:51" s="311" customFormat="1" ht="12">
      <c r="B324" s="310"/>
      <c r="D324" s="305" t="s">
        <v>108</v>
      </c>
      <c r="F324" s="313" t="s">
        <v>349</v>
      </c>
      <c r="H324" s="314">
        <v>171.391</v>
      </c>
      <c r="L324" s="310"/>
      <c r="M324" s="315"/>
      <c r="T324" s="316"/>
      <c r="AT324" s="312" t="s">
        <v>108</v>
      </c>
      <c r="AU324" s="312" t="s">
        <v>48</v>
      </c>
      <c r="AV324" s="311" t="s">
        <v>48</v>
      </c>
      <c r="AW324" s="311" t="s">
        <v>1</v>
      </c>
      <c r="AX324" s="311" t="s">
        <v>46</v>
      </c>
      <c r="AY324" s="312" t="s">
        <v>90</v>
      </c>
    </row>
    <row r="325" spans="2:65" s="205" customFormat="1" ht="13.8" customHeight="1">
      <c r="B325" s="228"/>
      <c r="C325" s="213" t="s">
        <v>350</v>
      </c>
      <c r="D325" s="213" t="s">
        <v>93</v>
      </c>
      <c r="E325" s="214" t="s">
        <v>351</v>
      </c>
      <c r="F325" s="215" t="s">
        <v>352</v>
      </c>
      <c r="G325" s="216" t="s">
        <v>202</v>
      </c>
      <c r="H325" s="217">
        <v>89.44</v>
      </c>
      <c r="I325" s="73"/>
      <c r="J325" s="218">
        <f>ROUND(I325*H325,2)</f>
        <v>0</v>
      </c>
      <c r="K325" s="219"/>
      <c r="L325" s="228"/>
      <c r="M325" s="287" t="s">
        <v>0</v>
      </c>
      <c r="N325" s="288" t="s">
        <v>27</v>
      </c>
      <c r="P325" s="289">
        <f>O325*H325</f>
        <v>0</v>
      </c>
      <c r="Q325" s="289">
        <v>0</v>
      </c>
      <c r="R325" s="289">
        <f>Q325*H325</f>
        <v>0</v>
      </c>
      <c r="S325" s="289">
        <v>0.0003</v>
      </c>
      <c r="T325" s="290">
        <f>S325*H325</f>
        <v>0.026831999999999998</v>
      </c>
      <c r="AR325" s="291" t="s">
        <v>217</v>
      </c>
      <c r="AT325" s="291" t="s">
        <v>93</v>
      </c>
      <c r="AU325" s="291" t="s">
        <v>48</v>
      </c>
      <c r="AY325" s="221" t="s">
        <v>90</v>
      </c>
      <c r="BE325" s="292">
        <f>IF(N325="základní",J325,0)</f>
        <v>0</v>
      </c>
      <c r="BF325" s="292">
        <f>IF(N325="snížená",J325,0)</f>
        <v>0</v>
      </c>
      <c r="BG325" s="292">
        <f>IF(N325="zákl. přenesená",J325,0)</f>
        <v>0</v>
      </c>
      <c r="BH325" s="292">
        <f>IF(N325="sníž. přenesená",J325,0)</f>
        <v>0</v>
      </c>
      <c r="BI325" s="292">
        <f>IF(N325="nulová",J325,0)</f>
        <v>0</v>
      </c>
      <c r="BJ325" s="221" t="s">
        <v>46</v>
      </c>
      <c r="BK325" s="292">
        <f>ROUND(I325*H325,2)</f>
        <v>0</v>
      </c>
      <c r="BL325" s="221" t="s">
        <v>217</v>
      </c>
      <c r="BM325" s="291" t="s">
        <v>353</v>
      </c>
    </row>
    <row r="326" spans="2:51" s="304" customFormat="1" ht="12">
      <c r="B326" s="303"/>
      <c r="D326" s="305" t="s">
        <v>108</v>
      </c>
      <c r="E326" s="306" t="s">
        <v>0</v>
      </c>
      <c r="F326" s="307" t="s">
        <v>129</v>
      </c>
      <c r="H326" s="306" t="s">
        <v>0</v>
      </c>
      <c r="L326" s="303"/>
      <c r="M326" s="308"/>
      <c r="T326" s="309"/>
      <c r="AT326" s="306" t="s">
        <v>108</v>
      </c>
      <c r="AU326" s="306" t="s">
        <v>48</v>
      </c>
      <c r="AV326" s="304" t="s">
        <v>46</v>
      </c>
      <c r="AW326" s="304" t="s">
        <v>18</v>
      </c>
      <c r="AX326" s="304" t="s">
        <v>45</v>
      </c>
      <c r="AY326" s="306" t="s">
        <v>90</v>
      </c>
    </row>
    <row r="327" spans="2:51" s="311" customFormat="1" ht="12">
      <c r="B327" s="310"/>
      <c r="D327" s="305" t="s">
        <v>108</v>
      </c>
      <c r="E327" s="312" t="s">
        <v>0</v>
      </c>
      <c r="F327" s="313" t="s">
        <v>204</v>
      </c>
      <c r="H327" s="314">
        <v>36.58</v>
      </c>
      <c r="L327" s="310"/>
      <c r="M327" s="315"/>
      <c r="T327" s="316"/>
      <c r="AT327" s="312" t="s">
        <v>108</v>
      </c>
      <c r="AU327" s="312" t="s">
        <v>48</v>
      </c>
      <c r="AV327" s="311" t="s">
        <v>48</v>
      </c>
      <c r="AW327" s="311" t="s">
        <v>18</v>
      </c>
      <c r="AX327" s="311" t="s">
        <v>45</v>
      </c>
      <c r="AY327" s="312" t="s">
        <v>90</v>
      </c>
    </row>
    <row r="328" spans="2:51" s="304" customFormat="1" ht="12">
      <c r="B328" s="303"/>
      <c r="D328" s="305" t="s">
        <v>108</v>
      </c>
      <c r="E328" s="306" t="s">
        <v>0</v>
      </c>
      <c r="F328" s="307" t="s">
        <v>137</v>
      </c>
      <c r="H328" s="306" t="s">
        <v>0</v>
      </c>
      <c r="L328" s="303"/>
      <c r="M328" s="308"/>
      <c r="T328" s="309"/>
      <c r="AT328" s="306" t="s">
        <v>108</v>
      </c>
      <c r="AU328" s="306" t="s">
        <v>48</v>
      </c>
      <c r="AV328" s="304" t="s">
        <v>46</v>
      </c>
      <c r="AW328" s="304" t="s">
        <v>18</v>
      </c>
      <c r="AX328" s="304" t="s">
        <v>45</v>
      </c>
      <c r="AY328" s="306" t="s">
        <v>90</v>
      </c>
    </row>
    <row r="329" spans="2:51" s="311" customFormat="1" ht="12">
      <c r="B329" s="310"/>
      <c r="D329" s="305" t="s">
        <v>108</v>
      </c>
      <c r="E329" s="312" t="s">
        <v>0</v>
      </c>
      <c r="F329" s="313" t="s">
        <v>205</v>
      </c>
      <c r="H329" s="314">
        <v>26.82</v>
      </c>
      <c r="L329" s="310"/>
      <c r="M329" s="315"/>
      <c r="T329" s="316"/>
      <c r="AT329" s="312" t="s">
        <v>108</v>
      </c>
      <c r="AU329" s="312" t="s">
        <v>48</v>
      </c>
      <c r="AV329" s="311" t="s">
        <v>48</v>
      </c>
      <c r="AW329" s="311" t="s">
        <v>18</v>
      </c>
      <c r="AX329" s="311" t="s">
        <v>45</v>
      </c>
      <c r="AY329" s="312" t="s">
        <v>90</v>
      </c>
    </row>
    <row r="330" spans="2:51" s="304" customFormat="1" ht="12">
      <c r="B330" s="303"/>
      <c r="D330" s="305" t="s">
        <v>108</v>
      </c>
      <c r="E330" s="306" t="s">
        <v>0</v>
      </c>
      <c r="F330" s="307" t="s">
        <v>138</v>
      </c>
      <c r="H330" s="306" t="s">
        <v>0</v>
      </c>
      <c r="L330" s="303"/>
      <c r="M330" s="308"/>
      <c r="T330" s="309"/>
      <c r="AT330" s="306" t="s">
        <v>108</v>
      </c>
      <c r="AU330" s="306" t="s">
        <v>48</v>
      </c>
      <c r="AV330" s="304" t="s">
        <v>46</v>
      </c>
      <c r="AW330" s="304" t="s">
        <v>18</v>
      </c>
      <c r="AX330" s="304" t="s">
        <v>45</v>
      </c>
      <c r="AY330" s="306" t="s">
        <v>90</v>
      </c>
    </row>
    <row r="331" spans="2:51" s="311" customFormat="1" ht="12">
      <c r="B331" s="310"/>
      <c r="D331" s="305" t="s">
        <v>108</v>
      </c>
      <c r="E331" s="312" t="s">
        <v>0</v>
      </c>
      <c r="F331" s="313" t="s">
        <v>206</v>
      </c>
      <c r="H331" s="314">
        <v>26.04</v>
      </c>
      <c r="L331" s="310"/>
      <c r="M331" s="315"/>
      <c r="T331" s="316"/>
      <c r="AT331" s="312" t="s">
        <v>108</v>
      </c>
      <c r="AU331" s="312" t="s">
        <v>48</v>
      </c>
      <c r="AV331" s="311" t="s">
        <v>48</v>
      </c>
      <c r="AW331" s="311" t="s">
        <v>18</v>
      </c>
      <c r="AX331" s="311" t="s">
        <v>45</v>
      </c>
      <c r="AY331" s="312" t="s">
        <v>90</v>
      </c>
    </row>
    <row r="332" spans="2:51" s="318" customFormat="1" ht="12">
      <c r="B332" s="317"/>
      <c r="D332" s="305" t="s">
        <v>108</v>
      </c>
      <c r="E332" s="319" t="s">
        <v>0</v>
      </c>
      <c r="F332" s="320" t="s">
        <v>143</v>
      </c>
      <c r="H332" s="321">
        <v>89.44</v>
      </c>
      <c r="L332" s="317"/>
      <c r="M332" s="322"/>
      <c r="T332" s="323"/>
      <c r="AT332" s="319" t="s">
        <v>108</v>
      </c>
      <c r="AU332" s="319" t="s">
        <v>48</v>
      </c>
      <c r="AV332" s="318" t="s">
        <v>97</v>
      </c>
      <c r="AW332" s="318" t="s">
        <v>18</v>
      </c>
      <c r="AX332" s="318" t="s">
        <v>46</v>
      </c>
      <c r="AY332" s="319" t="s">
        <v>90</v>
      </c>
    </row>
    <row r="333" spans="2:65" s="205" customFormat="1" ht="13.8" customHeight="1">
      <c r="B333" s="228"/>
      <c r="C333" s="213" t="s">
        <v>354</v>
      </c>
      <c r="D333" s="213" t="s">
        <v>93</v>
      </c>
      <c r="E333" s="214" t="s">
        <v>355</v>
      </c>
      <c r="F333" s="215" t="s">
        <v>356</v>
      </c>
      <c r="G333" s="216" t="s">
        <v>202</v>
      </c>
      <c r="H333" s="217">
        <v>89.44</v>
      </c>
      <c r="I333" s="73"/>
      <c r="J333" s="218">
        <f>ROUND(I333*H333,2)</f>
        <v>0</v>
      </c>
      <c r="K333" s="219"/>
      <c r="L333" s="228"/>
      <c r="M333" s="287" t="s">
        <v>0</v>
      </c>
      <c r="N333" s="288" t="s">
        <v>27</v>
      </c>
      <c r="P333" s="289">
        <f>O333*H333</f>
        <v>0</v>
      </c>
      <c r="Q333" s="289">
        <v>1E-05</v>
      </c>
      <c r="R333" s="289">
        <f>Q333*H333</f>
        <v>0.0008944000000000001</v>
      </c>
      <c r="S333" s="289">
        <v>0</v>
      </c>
      <c r="T333" s="290">
        <f>S333*H333</f>
        <v>0</v>
      </c>
      <c r="AR333" s="291" t="s">
        <v>217</v>
      </c>
      <c r="AT333" s="291" t="s">
        <v>93</v>
      </c>
      <c r="AU333" s="291" t="s">
        <v>48</v>
      </c>
      <c r="AY333" s="221" t="s">
        <v>90</v>
      </c>
      <c r="BE333" s="292">
        <f>IF(N333="základní",J333,0)</f>
        <v>0</v>
      </c>
      <c r="BF333" s="292">
        <f>IF(N333="snížená",J333,0)</f>
        <v>0</v>
      </c>
      <c r="BG333" s="292">
        <f>IF(N333="zákl. přenesená",J333,0)</f>
        <v>0</v>
      </c>
      <c r="BH333" s="292">
        <f>IF(N333="sníž. přenesená",J333,0)</f>
        <v>0</v>
      </c>
      <c r="BI333" s="292">
        <f>IF(N333="nulová",J333,0)</f>
        <v>0</v>
      </c>
      <c r="BJ333" s="221" t="s">
        <v>46</v>
      </c>
      <c r="BK333" s="292">
        <f>ROUND(I333*H333,2)</f>
        <v>0</v>
      </c>
      <c r="BL333" s="221" t="s">
        <v>217</v>
      </c>
      <c r="BM333" s="291" t="s">
        <v>357</v>
      </c>
    </row>
    <row r="334" spans="2:65" s="205" customFormat="1" ht="13.8" customHeight="1">
      <c r="B334" s="228"/>
      <c r="C334" s="293" t="s">
        <v>358</v>
      </c>
      <c r="D334" s="293" t="s">
        <v>273</v>
      </c>
      <c r="E334" s="294" t="s">
        <v>359</v>
      </c>
      <c r="F334" s="295" t="s">
        <v>360</v>
      </c>
      <c r="G334" s="296" t="s">
        <v>202</v>
      </c>
      <c r="H334" s="297">
        <v>91.229</v>
      </c>
      <c r="I334" s="80"/>
      <c r="J334" s="298">
        <f>ROUND(I334*H334,2)</f>
        <v>0</v>
      </c>
      <c r="K334" s="299"/>
      <c r="L334" s="300"/>
      <c r="M334" s="301" t="s">
        <v>0</v>
      </c>
      <c r="N334" s="302" t="s">
        <v>27</v>
      </c>
      <c r="P334" s="289">
        <f>O334*H334</f>
        <v>0</v>
      </c>
      <c r="Q334" s="289">
        <v>2E-05</v>
      </c>
      <c r="R334" s="289">
        <f>Q334*H334</f>
        <v>0.0018245800000000001</v>
      </c>
      <c r="S334" s="289">
        <v>0</v>
      </c>
      <c r="T334" s="290">
        <f>S334*H334</f>
        <v>0</v>
      </c>
      <c r="AR334" s="291" t="s">
        <v>276</v>
      </c>
      <c r="AT334" s="291" t="s">
        <v>273</v>
      </c>
      <c r="AU334" s="291" t="s">
        <v>48</v>
      </c>
      <c r="AY334" s="221" t="s">
        <v>90</v>
      </c>
      <c r="BE334" s="292">
        <f>IF(N334="základní",J334,0)</f>
        <v>0</v>
      </c>
      <c r="BF334" s="292">
        <f>IF(N334="snížená",J334,0)</f>
        <v>0</v>
      </c>
      <c r="BG334" s="292">
        <f>IF(N334="zákl. přenesená",J334,0)</f>
        <v>0</v>
      </c>
      <c r="BH334" s="292">
        <f>IF(N334="sníž. přenesená",J334,0)</f>
        <v>0</v>
      </c>
      <c r="BI334" s="292">
        <f>IF(N334="nulová",J334,0)</f>
        <v>0</v>
      </c>
      <c r="BJ334" s="221" t="s">
        <v>46</v>
      </c>
      <c r="BK334" s="292">
        <f>ROUND(I334*H334,2)</f>
        <v>0</v>
      </c>
      <c r="BL334" s="221" t="s">
        <v>217</v>
      </c>
      <c r="BM334" s="291" t="s">
        <v>361</v>
      </c>
    </row>
    <row r="335" spans="2:51" s="311" customFormat="1" ht="12">
      <c r="B335" s="310"/>
      <c r="D335" s="305" t="s">
        <v>108</v>
      </c>
      <c r="F335" s="313" t="s">
        <v>362</v>
      </c>
      <c r="H335" s="314">
        <v>91.229</v>
      </c>
      <c r="L335" s="310"/>
      <c r="M335" s="315"/>
      <c r="T335" s="316"/>
      <c r="AT335" s="312" t="s">
        <v>108</v>
      </c>
      <c r="AU335" s="312" t="s">
        <v>48</v>
      </c>
      <c r="AV335" s="311" t="s">
        <v>48</v>
      </c>
      <c r="AW335" s="311" t="s">
        <v>1</v>
      </c>
      <c r="AX335" s="311" t="s">
        <v>46</v>
      </c>
      <c r="AY335" s="312" t="s">
        <v>90</v>
      </c>
    </row>
    <row r="336" spans="2:65" s="205" customFormat="1" ht="13.8" customHeight="1">
      <c r="B336" s="228"/>
      <c r="C336" s="213" t="s">
        <v>363</v>
      </c>
      <c r="D336" s="213" t="s">
        <v>93</v>
      </c>
      <c r="E336" s="214" t="s">
        <v>364</v>
      </c>
      <c r="F336" s="215" t="s">
        <v>365</v>
      </c>
      <c r="G336" s="216" t="s">
        <v>202</v>
      </c>
      <c r="H336" s="217">
        <v>89.44</v>
      </c>
      <c r="I336" s="73"/>
      <c r="J336" s="218">
        <f>ROUND(I336*H336,2)</f>
        <v>0</v>
      </c>
      <c r="K336" s="219"/>
      <c r="L336" s="228"/>
      <c r="M336" s="287" t="s">
        <v>0</v>
      </c>
      <c r="N336" s="288" t="s">
        <v>27</v>
      </c>
      <c r="P336" s="289">
        <f>O336*H336</f>
        <v>0</v>
      </c>
      <c r="Q336" s="289">
        <v>0</v>
      </c>
      <c r="R336" s="289">
        <f>Q336*H336</f>
        <v>0</v>
      </c>
      <c r="S336" s="289">
        <v>0</v>
      </c>
      <c r="T336" s="290">
        <f>S336*H336</f>
        <v>0</v>
      </c>
      <c r="AR336" s="291" t="s">
        <v>217</v>
      </c>
      <c r="AT336" s="291" t="s">
        <v>93</v>
      </c>
      <c r="AU336" s="291" t="s">
        <v>48</v>
      </c>
      <c r="AY336" s="221" t="s">
        <v>90</v>
      </c>
      <c r="BE336" s="292">
        <f>IF(N336="základní",J336,0)</f>
        <v>0</v>
      </c>
      <c r="BF336" s="292">
        <f>IF(N336="snížená",J336,0)</f>
        <v>0</v>
      </c>
      <c r="BG336" s="292">
        <f>IF(N336="zákl. přenesená",J336,0)</f>
        <v>0</v>
      </c>
      <c r="BH336" s="292">
        <f>IF(N336="sníž. přenesená",J336,0)</f>
        <v>0</v>
      </c>
      <c r="BI336" s="292">
        <f>IF(N336="nulová",J336,0)</f>
        <v>0</v>
      </c>
      <c r="BJ336" s="221" t="s">
        <v>46</v>
      </c>
      <c r="BK336" s="292">
        <f>ROUND(I336*H336,2)</f>
        <v>0</v>
      </c>
      <c r="BL336" s="221" t="s">
        <v>217</v>
      </c>
      <c r="BM336" s="291" t="s">
        <v>366</v>
      </c>
    </row>
    <row r="337" spans="2:65" s="205" customFormat="1" ht="34.8" customHeight="1">
      <c r="B337" s="228"/>
      <c r="C337" s="293" t="s">
        <v>367</v>
      </c>
      <c r="D337" s="293" t="s">
        <v>273</v>
      </c>
      <c r="E337" s="294" t="s">
        <v>346</v>
      </c>
      <c r="F337" s="295" t="s">
        <v>347</v>
      </c>
      <c r="G337" s="296" t="s">
        <v>96</v>
      </c>
      <c r="H337" s="297">
        <v>59.03</v>
      </c>
      <c r="I337" s="80"/>
      <c r="J337" s="298">
        <f>ROUND(I337*H337,2)</f>
        <v>0</v>
      </c>
      <c r="K337" s="299"/>
      <c r="L337" s="300"/>
      <c r="M337" s="301" t="s">
        <v>0</v>
      </c>
      <c r="N337" s="302" t="s">
        <v>27</v>
      </c>
      <c r="P337" s="289">
        <f>O337*H337</f>
        <v>0</v>
      </c>
      <c r="Q337" s="289">
        <v>0.00368</v>
      </c>
      <c r="R337" s="289">
        <f>Q337*H337</f>
        <v>0.21723040000000002</v>
      </c>
      <c r="S337" s="289">
        <v>0</v>
      </c>
      <c r="T337" s="290">
        <f>S337*H337</f>
        <v>0</v>
      </c>
      <c r="AR337" s="291" t="s">
        <v>276</v>
      </c>
      <c r="AT337" s="291" t="s">
        <v>273</v>
      </c>
      <c r="AU337" s="291" t="s">
        <v>48</v>
      </c>
      <c r="AY337" s="221" t="s">
        <v>90</v>
      </c>
      <c r="BE337" s="292">
        <f>IF(N337="základní",J337,0)</f>
        <v>0</v>
      </c>
      <c r="BF337" s="292">
        <f>IF(N337="snížená",J337,0)</f>
        <v>0</v>
      </c>
      <c r="BG337" s="292">
        <f>IF(N337="zákl. přenesená",J337,0)</f>
        <v>0</v>
      </c>
      <c r="BH337" s="292">
        <f>IF(N337="sníž. přenesená",J337,0)</f>
        <v>0</v>
      </c>
      <c r="BI337" s="292">
        <f>IF(N337="nulová",J337,0)</f>
        <v>0</v>
      </c>
      <c r="BJ337" s="221" t="s">
        <v>46</v>
      </c>
      <c r="BK337" s="292">
        <f>ROUND(I337*H337,2)</f>
        <v>0</v>
      </c>
      <c r="BL337" s="221" t="s">
        <v>217</v>
      </c>
      <c r="BM337" s="291" t="s">
        <v>368</v>
      </c>
    </row>
    <row r="338" spans="2:51" s="311" customFormat="1" ht="12">
      <c r="B338" s="310"/>
      <c r="D338" s="305" t="s">
        <v>108</v>
      </c>
      <c r="F338" s="313" t="s">
        <v>369</v>
      </c>
      <c r="H338" s="314">
        <v>59.03</v>
      </c>
      <c r="L338" s="310"/>
      <c r="M338" s="315"/>
      <c r="T338" s="316"/>
      <c r="AT338" s="312" t="s">
        <v>108</v>
      </c>
      <c r="AU338" s="312" t="s">
        <v>48</v>
      </c>
      <c r="AV338" s="311" t="s">
        <v>48</v>
      </c>
      <c r="AW338" s="311" t="s">
        <v>1</v>
      </c>
      <c r="AX338" s="311" t="s">
        <v>46</v>
      </c>
      <c r="AY338" s="312" t="s">
        <v>90</v>
      </c>
    </row>
    <row r="339" spans="2:65" s="205" customFormat="1" ht="22.2" customHeight="1">
      <c r="B339" s="228"/>
      <c r="C339" s="213" t="s">
        <v>370</v>
      </c>
      <c r="D339" s="213" t="s">
        <v>93</v>
      </c>
      <c r="E339" s="214" t="s">
        <v>371</v>
      </c>
      <c r="F339" s="215" t="s">
        <v>372</v>
      </c>
      <c r="G339" s="216" t="s">
        <v>96</v>
      </c>
      <c r="H339" s="217">
        <v>155.81</v>
      </c>
      <c r="I339" s="73"/>
      <c r="J339" s="218">
        <f>ROUND(I339*H339,2)</f>
        <v>0</v>
      </c>
      <c r="K339" s="219"/>
      <c r="L339" s="228"/>
      <c r="M339" s="287" t="s">
        <v>0</v>
      </c>
      <c r="N339" s="288" t="s">
        <v>27</v>
      </c>
      <c r="P339" s="289">
        <f>O339*H339</f>
        <v>0</v>
      </c>
      <c r="Q339" s="289">
        <v>0</v>
      </c>
      <c r="R339" s="289">
        <f>Q339*H339</f>
        <v>0</v>
      </c>
      <c r="S339" s="289">
        <v>0</v>
      </c>
      <c r="T339" s="290">
        <f>S339*H339</f>
        <v>0</v>
      </c>
      <c r="AR339" s="291" t="s">
        <v>217</v>
      </c>
      <c r="AT339" s="291" t="s">
        <v>93</v>
      </c>
      <c r="AU339" s="291" t="s">
        <v>48</v>
      </c>
      <c r="AY339" s="221" t="s">
        <v>90</v>
      </c>
      <c r="BE339" s="292">
        <f>IF(N339="základní",J339,0)</f>
        <v>0</v>
      </c>
      <c r="BF339" s="292">
        <f>IF(N339="snížená",J339,0)</f>
        <v>0</v>
      </c>
      <c r="BG339" s="292">
        <f>IF(N339="zákl. přenesená",J339,0)</f>
        <v>0</v>
      </c>
      <c r="BH339" s="292">
        <f>IF(N339="sníž. přenesená",J339,0)</f>
        <v>0</v>
      </c>
      <c r="BI339" s="292">
        <f>IF(N339="nulová",J339,0)</f>
        <v>0</v>
      </c>
      <c r="BJ339" s="221" t="s">
        <v>46</v>
      </c>
      <c r="BK339" s="292">
        <f>ROUND(I339*H339,2)</f>
        <v>0</v>
      </c>
      <c r="BL339" s="221" t="s">
        <v>217</v>
      </c>
      <c r="BM339" s="291" t="s">
        <v>373</v>
      </c>
    </row>
    <row r="340" spans="2:65" s="205" customFormat="1" ht="22.2" customHeight="1">
      <c r="B340" s="228"/>
      <c r="C340" s="213" t="s">
        <v>374</v>
      </c>
      <c r="D340" s="213" t="s">
        <v>93</v>
      </c>
      <c r="E340" s="214" t="s">
        <v>375</v>
      </c>
      <c r="F340" s="215" t="s">
        <v>376</v>
      </c>
      <c r="G340" s="216" t="s">
        <v>190</v>
      </c>
      <c r="H340" s="217">
        <v>1.609</v>
      </c>
      <c r="I340" s="73"/>
      <c r="J340" s="218">
        <f>ROUND(I340*H340,2)</f>
        <v>0</v>
      </c>
      <c r="K340" s="219"/>
      <c r="L340" s="228"/>
      <c r="M340" s="287" t="s">
        <v>0</v>
      </c>
      <c r="N340" s="288" t="s">
        <v>27</v>
      </c>
      <c r="P340" s="289">
        <f>O340*H340</f>
        <v>0</v>
      </c>
      <c r="Q340" s="289">
        <v>0</v>
      </c>
      <c r="R340" s="289">
        <f>Q340*H340</f>
        <v>0</v>
      </c>
      <c r="S340" s="289">
        <v>0</v>
      </c>
      <c r="T340" s="290">
        <f>S340*H340</f>
        <v>0</v>
      </c>
      <c r="AR340" s="291" t="s">
        <v>217</v>
      </c>
      <c r="AT340" s="291" t="s">
        <v>93</v>
      </c>
      <c r="AU340" s="291" t="s">
        <v>48</v>
      </c>
      <c r="AY340" s="221" t="s">
        <v>90</v>
      </c>
      <c r="BE340" s="292">
        <f>IF(N340="základní",J340,0)</f>
        <v>0</v>
      </c>
      <c r="BF340" s="292">
        <f>IF(N340="snížená",J340,0)</f>
        <v>0</v>
      </c>
      <c r="BG340" s="292">
        <f>IF(N340="zákl. přenesená",J340,0)</f>
        <v>0</v>
      </c>
      <c r="BH340" s="292">
        <f>IF(N340="sníž. přenesená",J340,0)</f>
        <v>0</v>
      </c>
      <c r="BI340" s="292">
        <f>IF(N340="nulová",J340,0)</f>
        <v>0</v>
      </c>
      <c r="BJ340" s="221" t="s">
        <v>46</v>
      </c>
      <c r="BK340" s="292">
        <f>ROUND(I340*H340,2)</f>
        <v>0</v>
      </c>
      <c r="BL340" s="221" t="s">
        <v>217</v>
      </c>
      <c r="BM340" s="291" t="s">
        <v>377</v>
      </c>
    </row>
    <row r="341" spans="2:65" s="205" customFormat="1" ht="22.2" customHeight="1">
      <c r="B341" s="228"/>
      <c r="C341" s="213" t="s">
        <v>378</v>
      </c>
      <c r="D341" s="213" t="s">
        <v>93</v>
      </c>
      <c r="E341" s="214" t="s">
        <v>379</v>
      </c>
      <c r="F341" s="215" t="s">
        <v>380</v>
      </c>
      <c r="G341" s="216" t="s">
        <v>190</v>
      </c>
      <c r="H341" s="217">
        <v>1.609</v>
      </c>
      <c r="I341" s="73"/>
      <c r="J341" s="218">
        <f>ROUND(I341*H341,2)</f>
        <v>0</v>
      </c>
      <c r="K341" s="219"/>
      <c r="L341" s="228"/>
      <c r="M341" s="287" t="s">
        <v>0</v>
      </c>
      <c r="N341" s="288" t="s">
        <v>27</v>
      </c>
      <c r="P341" s="289">
        <f>O341*H341</f>
        <v>0</v>
      </c>
      <c r="Q341" s="289">
        <v>0</v>
      </c>
      <c r="R341" s="289">
        <f>Q341*H341</f>
        <v>0</v>
      </c>
      <c r="S341" s="289">
        <v>0</v>
      </c>
      <c r="T341" s="290">
        <f>S341*H341</f>
        <v>0</v>
      </c>
      <c r="AR341" s="291" t="s">
        <v>217</v>
      </c>
      <c r="AT341" s="291" t="s">
        <v>93</v>
      </c>
      <c r="AU341" s="291" t="s">
        <v>48</v>
      </c>
      <c r="AY341" s="221" t="s">
        <v>90</v>
      </c>
      <c r="BE341" s="292">
        <f>IF(N341="základní",J341,0)</f>
        <v>0</v>
      </c>
      <c r="BF341" s="292">
        <f>IF(N341="snížená",J341,0)</f>
        <v>0</v>
      </c>
      <c r="BG341" s="292">
        <f>IF(N341="zákl. přenesená",J341,0)</f>
        <v>0</v>
      </c>
      <c r="BH341" s="292">
        <f>IF(N341="sníž. přenesená",J341,0)</f>
        <v>0</v>
      </c>
      <c r="BI341" s="292">
        <f>IF(N341="nulová",J341,0)</f>
        <v>0</v>
      </c>
      <c r="BJ341" s="221" t="s">
        <v>46</v>
      </c>
      <c r="BK341" s="292">
        <f>ROUND(I341*H341,2)</f>
        <v>0</v>
      </c>
      <c r="BL341" s="221" t="s">
        <v>217</v>
      </c>
      <c r="BM341" s="291" t="s">
        <v>381</v>
      </c>
    </row>
    <row r="342" spans="2:63" s="207" customFormat="1" ht="22.8" customHeight="1">
      <c r="B342" s="281"/>
      <c r="D342" s="208" t="s">
        <v>44</v>
      </c>
      <c r="E342" s="211" t="s">
        <v>382</v>
      </c>
      <c r="F342" s="211" t="s">
        <v>383</v>
      </c>
      <c r="J342" s="212">
        <f>BK342</f>
        <v>0</v>
      </c>
      <c r="L342" s="281"/>
      <c r="M342" s="282"/>
      <c r="P342" s="283">
        <f>SUM(P343:P401)</f>
        <v>0</v>
      </c>
      <c r="R342" s="283">
        <f>SUM(R343:R401)</f>
        <v>1.9367625800000003</v>
      </c>
      <c r="T342" s="284">
        <f>SUM(T343:T401)</f>
        <v>0.56905818</v>
      </c>
      <c r="AR342" s="208" t="s">
        <v>48</v>
      </c>
      <c r="AT342" s="285" t="s">
        <v>44</v>
      </c>
      <c r="AU342" s="285" t="s">
        <v>46</v>
      </c>
      <c r="AY342" s="208" t="s">
        <v>90</v>
      </c>
      <c r="BK342" s="286">
        <f>SUM(BK343:BK401)</f>
        <v>0</v>
      </c>
    </row>
    <row r="343" spans="2:65" s="205" customFormat="1" ht="22.2" customHeight="1">
      <c r="B343" s="228"/>
      <c r="C343" s="213" t="s">
        <v>384</v>
      </c>
      <c r="D343" s="213" t="s">
        <v>93</v>
      </c>
      <c r="E343" s="214" t="s">
        <v>385</v>
      </c>
      <c r="F343" s="215" t="s">
        <v>386</v>
      </c>
      <c r="G343" s="216" t="s">
        <v>96</v>
      </c>
      <c r="H343" s="217">
        <v>871.594</v>
      </c>
      <c r="I343" s="73"/>
      <c r="J343" s="218">
        <f>ROUND(I343*H343,2)</f>
        <v>0</v>
      </c>
      <c r="K343" s="219"/>
      <c r="L343" s="228"/>
      <c r="M343" s="287" t="s">
        <v>0</v>
      </c>
      <c r="N343" s="288" t="s">
        <v>27</v>
      </c>
      <c r="P343" s="289">
        <f>O343*H343</f>
        <v>0</v>
      </c>
      <c r="Q343" s="289">
        <v>0</v>
      </c>
      <c r="R343" s="289">
        <f>Q343*H343</f>
        <v>0</v>
      </c>
      <c r="S343" s="289">
        <v>0.00015</v>
      </c>
      <c r="T343" s="290">
        <f>S343*H343</f>
        <v>0.1307391</v>
      </c>
      <c r="AR343" s="291" t="s">
        <v>217</v>
      </c>
      <c r="AT343" s="291" t="s">
        <v>93</v>
      </c>
      <c r="AU343" s="291" t="s">
        <v>48</v>
      </c>
      <c r="AY343" s="221" t="s">
        <v>90</v>
      </c>
      <c r="BE343" s="292">
        <f>IF(N343="základní",J343,0)</f>
        <v>0</v>
      </c>
      <c r="BF343" s="292">
        <f>IF(N343="snížená",J343,0)</f>
        <v>0</v>
      </c>
      <c r="BG343" s="292">
        <f>IF(N343="zákl. přenesená",J343,0)</f>
        <v>0</v>
      </c>
      <c r="BH343" s="292">
        <f>IF(N343="sníž. přenesená",J343,0)</f>
        <v>0</v>
      </c>
      <c r="BI343" s="292">
        <f>IF(N343="nulová",J343,0)</f>
        <v>0</v>
      </c>
      <c r="BJ343" s="221" t="s">
        <v>46</v>
      </c>
      <c r="BK343" s="292">
        <f>ROUND(I343*H343,2)</f>
        <v>0</v>
      </c>
      <c r="BL343" s="221" t="s">
        <v>217</v>
      </c>
      <c r="BM343" s="291" t="s">
        <v>387</v>
      </c>
    </row>
    <row r="344" spans="2:51" s="304" customFormat="1" ht="12">
      <c r="B344" s="303"/>
      <c r="D344" s="305" t="s">
        <v>108</v>
      </c>
      <c r="E344" s="306" t="s">
        <v>0</v>
      </c>
      <c r="F344" s="307" t="s">
        <v>119</v>
      </c>
      <c r="H344" s="306" t="s">
        <v>0</v>
      </c>
      <c r="L344" s="303"/>
      <c r="M344" s="308"/>
      <c r="T344" s="309"/>
      <c r="AT344" s="306" t="s">
        <v>108</v>
      </c>
      <c r="AU344" s="306" t="s">
        <v>48</v>
      </c>
      <c r="AV344" s="304" t="s">
        <v>46</v>
      </c>
      <c r="AW344" s="304" t="s">
        <v>18</v>
      </c>
      <c r="AX344" s="304" t="s">
        <v>45</v>
      </c>
      <c r="AY344" s="306" t="s">
        <v>90</v>
      </c>
    </row>
    <row r="345" spans="2:51" s="311" customFormat="1" ht="12">
      <c r="B345" s="310"/>
      <c r="D345" s="305" t="s">
        <v>108</v>
      </c>
      <c r="E345" s="312" t="s">
        <v>0</v>
      </c>
      <c r="F345" s="313" t="s">
        <v>388</v>
      </c>
      <c r="H345" s="314">
        <v>127.204</v>
      </c>
      <c r="L345" s="310"/>
      <c r="M345" s="315"/>
      <c r="T345" s="316"/>
      <c r="AT345" s="312" t="s">
        <v>108</v>
      </c>
      <c r="AU345" s="312" t="s">
        <v>48</v>
      </c>
      <c r="AV345" s="311" t="s">
        <v>48</v>
      </c>
      <c r="AW345" s="311" t="s">
        <v>18</v>
      </c>
      <c r="AX345" s="311" t="s">
        <v>45</v>
      </c>
      <c r="AY345" s="312" t="s">
        <v>90</v>
      </c>
    </row>
    <row r="346" spans="2:51" s="304" customFormat="1" ht="12">
      <c r="B346" s="303"/>
      <c r="D346" s="305" t="s">
        <v>108</v>
      </c>
      <c r="E346" s="306" t="s">
        <v>0</v>
      </c>
      <c r="F346" s="307" t="s">
        <v>121</v>
      </c>
      <c r="H346" s="306" t="s">
        <v>0</v>
      </c>
      <c r="L346" s="303"/>
      <c r="M346" s="308"/>
      <c r="T346" s="309"/>
      <c r="AT346" s="306" t="s">
        <v>108</v>
      </c>
      <c r="AU346" s="306" t="s">
        <v>48</v>
      </c>
      <c r="AV346" s="304" t="s">
        <v>46</v>
      </c>
      <c r="AW346" s="304" t="s">
        <v>18</v>
      </c>
      <c r="AX346" s="304" t="s">
        <v>45</v>
      </c>
      <c r="AY346" s="306" t="s">
        <v>90</v>
      </c>
    </row>
    <row r="347" spans="2:51" s="311" customFormat="1" ht="12">
      <c r="B347" s="310"/>
      <c r="D347" s="305" t="s">
        <v>108</v>
      </c>
      <c r="E347" s="312" t="s">
        <v>0</v>
      </c>
      <c r="F347" s="313" t="s">
        <v>389</v>
      </c>
      <c r="H347" s="314">
        <v>79.955</v>
      </c>
      <c r="L347" s="310"/>
      <c r="M347" s="315"/>
      <c r="T347" s="316"/>
      <c r="AT347" s="312" t="s">
        <v>108</v>
      </c>
      <c r="AU347" s="312" t="s">
        <v>48</v>
      </c>
      <c r="AV347" s="311" t="s">
        <v>48</v>
      </c>
      <c r="AW347" s="311" t="s">
        <v>18</v>
      </c>
      <c r="AX347" s="311" t="s">
        <v>45</v>
      </c>
      <c r="AY347" s="312" t="s">
        <v>90</v>
      </c>
    </row>
    <row r="348" spans="2:51" s="304" customFormat="1" ht="12">
      <c r="B348" s="303"/>
      <c r="D348" s="305" t="s">
        <v>108</v>
      </c>
      <c r="E348" s="306" t="s">
        <v>0</v>
      </c>
      <c r="F348" s="307" t="s">
        <v>123</v>
      </c>
      <c r="H348" s="306" t="s">
        <v>0</v>
      </c>
      <c r="L348" s="303"/>
      <c r="M348" s="308"/>
      <c r="T348" s="309"/>
      <c r="AT348" s="306" t="s">
        <v>108</v>
      </c>
      <c r="AU348" s="306" t="s">
        <v>48</v>
      </c>
      <c r="AV348" s="304" t="s">
        <v>46</v>
      </c>
      <c r="AW348" s="304" t="s">
        <v>18</v>
      </c>
      <c r="AX348" s="304" t="s">
        <v>45</v>
      </c>
      <c r="AY348" s="306" t="s">
        <v>90</v>
      </c>
    </row>
    <row r="349" spans="2:51" s="311" customFormat="1" ht="12">
      <c r="B349" s="310"/>
      <c r="D349" s="305" t="s">
        <v>108</v>
      </c>
      <c r="E349" s="312" t="s">
        <v>0</v>
      </c>
      <c r="F349" s="313" t="s">
        <v>390</v>
      </c>
      <c r="H349" s="314">
        <v>33.854</v>
      </c>
      <c r="L349" s="310"/>
      <c r="M349" s="315"/>
      <c r="T349" s="316"/>
      <c r="AT349" s="312" t="s">
        <v>108</v>
      </c>
      <c r="AU349" s="312" t="s">
        <v>48</v>
      </c>
      <c r="AV349" s="311" t="s">
        <v>48</v>
      </c>
      <c r="AW349" s="311" t="s">
        <v>18</v>
      </c>
      <c r="AX349" s="311" t="s">
        <v>45</v>
      </c>
      <c r="AY349" s="312" t="s">
        <v>90</v>
      </c>
    </row>
    <row r="350" spans="2:51" s="304" customFormat="1" ht="12">
      <c r="B350" s="303"/>
      <c r="D350" s="305" t="s">
        <v>108</v>
      </c>
      <c r="E350" s="306" t="s">
        <v>0</v>
      </c>
      <c r="F350" s="307" t="s">
        <v>125</v>
      </c>
      <c r="H350" s="306" t="s">
        <v>0</v>
      </c>
      <c r="L350" s="303"/>
      <c r="M350" s="308"/>
      <c r="T350" s="309"/>
      <c r="AT350" s="306" t="s">
        <v>108</v>
      </c>
      <c r="AU350" s="306" t="s">
        <v>48</v>
      </c>
      <c r="AV350" s="304" t="s">
        <v>46</v>
      </c>
      <c r="AW350" s="304" t="s">
        <v>18</v>
      </c>
      <c r="AX350" s="304" t="s">
        <v>45</v>
      </c>
      <c r="AY350" s="306" t="s">
        <v>90</v>
      </c>
    </row>
    <row r="351" spans="2:51" s="311" customFormat="1" ht="12">
      <c r="B351" s="310"/>
      <c r="D351" s="305" t="s">
        <v>108</v>
      </c>
      <c r="E351" s="312" t="s">
        <v>0</v>
      </c>
      <c r="F351" s="313" t="s">
        <v>391</v>
      </c>
      <c r="H351" s="314">
        <v>13.819</v>
      </c>
      <c r="L351" s="310"/>
      <c r="M351" s="315"/>
      <c r="T351" s="316"/>
      <c r="AT351" s="312" t="s">
        <v>108</v>
      </c>
      <c r="AU351" s="312" t="s">
        <v>48</v>
      </c>
      <c r="AV351" s="311" t="s">
        <v>48</v>
      </c>
      <c r="AW351" s="311" t="s">
        <v>18</v>
      </c>
      <c r="AX351" s="311" t="s">
        <v>45</v>
      </c>
      <c r="AY351" s="312" t="s">
        <v>90</v>
      </c>
    </row>
    <row r="352" spans="2:51" s="304" customFormat="1" ht="12">
      <c r="B352" s="303"/>
      <c r="D352" s="305" t="s">
        <v>108</v>
      </c>
      <c r="E352" s="306" t="s">
        <v>0</v>
      </c>
      <c r="F352" s="307" t="s">
        <v>127</v>
      </c>
      <c r="H352" s="306" t="s">
        <v>0</v>
      </c>
      <c r="L352" s="303"/>
      <c r="M352" s="308"/>
      <c r="T352" s="309"/>
      <c r="AT352" s="306" t="s">
        <v>108</v>
      </c>
      <c r="AU352" s="306" t="s">
        <v>48</v>
      </c>
      <c r="AV352" s="304" t="s">
        <v>46</v>
      </c>
      <c r="AW352" s="304" t="s">
        <v>18</v>
      </c>
      <c r="AX352" s="304" t="s">
        <v>45</v>
      </c>
      <c r="AY352" s="306" t="s">
        <v>90</v>
      </c>
    </row>
    <row r="353" spans="2:51" s="311" customFormat="1" ht="12">
      <c r="B353" s="310"/>
      <c r="D353" s="305" t="s">
        <v>108</v>
      </c>
      <c r="E353" s="312" t="s">
        <v>0</v>
      </c>
      <c r="F353" s="313" t="s">
        <v>392</v>
      </c>
      <c r="H353" s="314">
        <v>31.028</v>
      </c>
      <c r="L353" s="310"/>
      <c r="M353" s="315"/>
      <c r="T353" s="316"/>
      <c r="AT353" s="312" t="s">
        <v>108</v>
      </c>
      <c r="AU353" s="312" t="s">
        <v>48</v>
      </c>
      <c r="AV353" s="311" t="s">
        <v>48</v>
      </c>
      <c r="AW353" s="311" t="s">
        <v>18</v>
      </c>
      <c r="AX353" s="311" t="s">
        <v>45</v>
      </c>
      <c r="AY353" s="312" t="s">
        <v>90</v>
      </c>
    </row>
    <row r="354" spans="2:51" s="304" customFormat="1" ht="12">
      <c r="B354" s="303"/>
      <c r="D354" s="305" t="s">
        <v>108</v>
      </c>
      <c r="E354" s="306" t="s">
        <v>0</v>
      </c>
      <c r="F354" s="307" t="s">
        <v>129</v>
      </c>
      <c r="H354" s="306" t="s">
        <v>0</v>
      </c>
      <c r="L354" s="303"/>
      <c r="M354" s="308"/>
      <c r="T354" s="309"/>
      <c r="AT354" s="306" t="s">
        <v>108</v>
      </c>
      <c r="AU354" s="306" t="s">
        <v>48</v>
      </c>
      <c r="AV354" s="304" t="s">
        <v>46</v>
      </c>
      <c r="AW354" s="304" t="s">
        <v>18</v>
      </c>
      <c r="AX354" s="304" t="s">
        <v>45</v>
      </c>
      <c r="AY354" s="306" t="s">
        <v>90</v>
      </c>
    </row>
    <row r="355" spans="2:51" s="311" customFormat="1" ht="12">
      <c r="B355" s="310"/>
      <c r="D355" s="305" t="s">
        <v>108</v>
      </c>
      <c r="E355" s="312" t="s">
        <v>0</v>
      </c>
      <c r="F355" s="313" t="s">
        <v>393</v>
      </c>
      <c r="H355" s="314">
        <v>126.201</v>
      </c>
      <c r="L355" s="310"/>
      <c r="M355" s="315"/>
      <c r="T355" s="316"/>
      <c r="AT355" s="312" t="s">
        <v>108</v>
      </c>
      <c r="AU355" s="312" t="s">
        <v>48</v>
      </c>
      <c r="AV355" s="311" t="s">
        <v>48</v>
      </c>
      <c r="AW355" s="311" t="s">
        <v>18</v>
      </c>
      <c r="AX355" s="311" t="s">
        <v>45</v>
      </c>
      <c r="AY355" s="312" t="s">
        <v>90</v>
      </c>
    </row>
    <row r="356" spans="2:51" s="304" customFormat="1" ht="12">
      <c r="B356" s="303"/>
      <c r="D356" s="305" t="s">
        <v>108</v>
      </c>
      <c r="E356" s="306" t="s">
        <v>0</v>
      </c>
      <c r="F356" s="307" t="s">
        <v>131</v>
      </c>
      <c r="H356" s="306" t="s">
        <v>0</v>
      </c>
      <c r="L356" s="303"/>
      <c r="M356" s="308"/>
      <c r="T356" s="309"/>
      <c r="AT356" s="306" t="s">
        <v>108</v>
      </c>
      <c r="AU356" s="306" t="s">
        <v>48</v>
      </c>
      <c r="AV356" s="304" t="s">
        <v>46</v>
      </c>
      <c r="AW356" s="304" t="s">
        <v>18</v>
      </c>
      <c r="AX356" s="304" t="s">
        <v>45</v>
      </c>
      <c r="AY356" s="306" t="s">
        <v>90</v>
      </c>
    </row>
    <row r="357" spans="2:51" s="311" customFormat="1" ht="12">
      <c r="B357" s="310"/>
      <c r="D357" s="305" t="s">
        <v>108</v>
      </c>
      <c r="E357" s="312" t="s">
        <v>0</v>
      </c>
      <c r="F357" s="313" t="s">
        <v>394</v>
      </c>
      <c r="H357" s="314">
        <v>59.901</v>
      </c>
      <c r="L357" s="310"/>
      <c r="M357" s="315"/>
      <c r="T357" s="316"/>
      <c r="AT357" s="312" t="s">
        <v>108</v>
      </c>
      <c r="AU357" s="312" t="s">
        <v>48</v>
      </c>
      <c r="AV357" s="311" t="s">
        <v>48</v>
      </c>
      <c r="AW357" s="311" t="s">
        <v>18</v>
      </c>
      <c r="AX357" s="311" t="s">
        <v>45</v>
      </c>
      <c r="AY357" s="312" t="s">
        <v>90</v>
      </c>
    </row>
    <row r="358" spans="2:51" s="304" customFormat="1" ht="12">
      <c r="B358" s="303"/>
      <c r="D358" s="305" t="s">
        <v>108</v>
      </c>
      <c r="E358" s="306" t="s">
        <v>0</v>
      </c>
      <c r="F358" s="307" t="s">
        <v>133</v>
      </c>
      <c r="H358" s="306" t="s">
        <v>0</v>
      </c>
      <c r="L358" s="303"/>
      <c r="M358" s="308"/>
      <c r="T358" s="309"/>
      <c r="AT358" s="306" t="s">
        <v>108</v>
      </c>
      <c r="AU358" s="306" t="s">
        <v>48</v>
      </c>
      <c r="AV358" s="304" t="s">
        <v>46</v>
      </c>
      <c r="AW358" s="304" t="s">
        <v>18</v>
      </c>
      <c r="AX358" s="304" t="s">
        <v>45</v>
      </c>
      <c r="AY358" s="306" t="s">
        <v>90</v>
      </c>
    </row>
    <row r="359" spans="2:51" s="311" customFormat="1" ht="12">
      <c r="B359" s="310"/>
      <c r="D359" s="305" t="s">
        <v>108</v>
      </c>
      <c r="E359" s="312" t="s">
        <v>0</v>
      </c>
      <c r="F359" s="313" t="s">
        <v>395</v>
      </c>
      <c r="H359" s="314">
        <v>129.872</v>
      </c>
      <c r="L359" s="310"/>
      <c r="M359" s="315"/>
      <c r="T359" s="316"/>
      <c r="AT359" s="312" t="s">
        <v>108</v>
      </c>
      <c r="AU359" s="312" t="s">
        <v>48</v>
      </c>
      <c r="AV359" s="311" t="s">
        <v>48</v>
      </c>
      <c r="AW359" s="311" t="s">
        <v>18</v>
      </c>
      <c r="AX359" s="311" t="s">
        <v>45</v>
      </c>
      <c r="AY359" s="312" t="s">
        <v>90</v>
      </c>
    </row>
    <row r="360" spans="2:51" s="304" customFormat="1" ht="12">
      <c r="B360" s="303"/>
      <c r="D360" s="305" t="s">
        <v>108</v>
      </c>
      <c r="E360" s="306" t="s">
        <v>0</v>
      </c>
      <c r="F360" s="307" t="s">
        <v>135</v>
      </c>
      <c r="H360" s="306" t="s">
        <v>0</v>
      </c>
      <c r="L360" s="303"/>
      <c r="M360" s="308"/>
      <c r="T360" s="309"/>
      <c r="AT360" s="306" t="s">
        <v>108</v>
      </c>
      <c r="AU360" s="306" t="s">
        <v>48</v>
      </c>
      <c r="AV360" s="304" t="s">
        <v>46</v>
      </c>
      <c r="AW360" s="304" t="s">
        <v>18</v>
      </c>
      <c r="AX360" s="304" t="s">
        <v>45</v>
      </c>
      <c r="AY360" s="306" t="s">
        <v>90</v>
      </c>
    </row>
    <row r="361" spans="2:51" s="311" customFormat="1" ht="12">
      <c r="B361" s="310"/>
      <c r="D361" s="305" t="s">
        <v>108</v>
      </c>
      <c r="E361" s="312" t="s">
        <v>0</v>
      </c>
      <c r="F361" s="313" t="s">
        <v>396</v>
      </c>
      <c r="H361" s="314">
        <v>87.393</v>
      </c>
      <c r="L361" s="310"/>
      <c r="M361" s="315"/>
      <c r="T361" s="316"/>
      <c r="AT361" s="312" t="s">
        <v>108</v>
      </c>
      <c r="AU361" s="312" t="s">
        <v>48</v>
      </c>
      <c r="AV361" s="311" t="s">
        <v>48</v>
      </c>
      <c r="AW361" s="311" t="s">
        <v>18</v>
      </c>
      <c r="AX361" s="311" t="s">
        <v>45</v>
      </c>
      <c r="AY361" s="312" t="s">
        <v>90</v>
      </c>
    </row>
    <row r="362" spans="2:51" s="304" customFormat="1" ht="12">
      <c r="B362" s="303"/>
      <c r="D362" s="305" t="s">
        <v>108</v>
      </c>
      <c r="E362" s="306" t="s">
        <v>0</v>
      </c>
      <c r="F362" s="307" t="s">
        <v>137</v>
      </c>
      <c r="H362" s="306" t="s">
        <v>0</v>
      </c>
      <c r="L362" s="303"/>
      <c r="M362" s="308"/>
      <c r="T362" s="309"/>
      <c r="AT362" s="306" t="s">
        <v>108</v>
      </c>
      <c r="AU362" s="306" t="s">
        <v>48</v>
      </c>
      <c r="AV362" s="304" t="s">
        <v>46</v>
      </c>
      <c r="AW362" s="304" t="s">
        <v>18</v>
      </c>
      <c r="AX362" s="304" t="s">
        <v>45</v>
      </c>
      <c r="AY362" s="306" t="s">
        <v>90</v>
      </c>
    </row>
    <row r="363" spans="2:51" s="311" customFormat="1" ht="12">
      <c r="B363" s="310"/>
      <c r="D363" s="305" t="s">
        <v>108</v>
      </c>
      <c r="E363" s="312" t="s">
        <v>0</v>
      </c>
      <c r="F363" s="313" t="s">
        <v>397</v>
      </c>
      <c r="H363" s="314">
        <v>92.529</v>
      </c>
      <c r="L363" s="310"/>
      <c r="M363" s="315"/>
      <c r="T363" s="316"/>
      <c r="AT363" s="312" t="s">
        <v>108</v>
      </c>
      <c r="AU363" s="312" t="s">
        <v>48</v>
      </c>
      <c r="AV363" s="311" t="s">
        <v>48</v>
      </c>
      <c r="AW363" s="311" t="s">
        <v>18</v>
      </c>
      <c r="AX363" s="311" t="s">
        <v>45</v>
      </c>
      <c r="AY363" s="312" t="s">
        <v>90</v>
      </c>
    </row>
    <row r="364" spans="2:51" s="304" customFormat="1" ht="12">
      <c r="B364" s="303"/>
      <c r="D364" s="305" t="s">
        <v>108</v>
      </c>
      <c r="E364" s="306" t="s">
        <v>0</v>
      </c>
      <c r="F364" s="307" t="s">
        <v>138</v>
      </c>
      <c r="H364" s="306" t="s">
        <v>0</v>
      </c>
      <c r="L364" s="303"/>
      <c r="M364" s="308"/>
      <c r="T364" s="309"/>
      <c r="AT364" s="306" t="s">
        <v>108</v>
      </c>
      <c r="AU364" s="306" t="s">
        <v>48</v>
      </c>
      <c r="AV364" s="304" t="s">
        <v>46</v>
      </c>
      <c r="AW364" s="304" t="s">
        <v>18</v>
      </c>
      <c r="AX364" s="304" t="s">
        <v>45</v>
      </c>
      <c r="AY364" s="306" t="s">
        <v>90</v>
      </c>
    </row>
    <row r="365" spans="2:51" s="311" customFormat="1" ht="12">
      <c r="B365" s="310"/>
      <c r="D365" s="305" t="s">
        <v>108</v>
      </c>
      <c r="E365" s="312" t="s">
        <v>0</v>
      </c>
      <c r="F365" s="313" t="s">
        <v>398</v>
      </c>
      <c r="H365" s="314">
        <v>89.838</v>
      </c>
      <c r="L365" s="310"/>
      <c r="M365" s="315"/>
      <c r="T365" s="316"/>
      <c r="AT365" s="312" t="s">
        <v>108</v>
      </c>
      <c r="AU365" s="312" t="s">
        <v>48</v>
      </c>
      <c r="AV365" s="311" t="s">
        <v>48</v>
      </c>
      <c r="AW365" s="311" t="s">
        <v>18</v>
      </c>
      <c r="AX365" s="311" t="s">
        <v>45</v>
      </c>
      <c r="AY365" s="312" t="s">
        <v>90</v>
      </c>
    </row>
    <row r="366" spans="2:51" s="318" customFormat="1" ht="12">
      <c r="B366" s="317"/>
      <c r="D366" s="305" t="s">
        <v>108</v>
      </c>
      <c r="E366" s="319" t="s">
        <v>0</v>
      </c>
      <c r="F366" s="320" t="s">
        <v>143</v>
      </c>
      <c r="H366" s="321">
        <v>871.5939999999999</v>
      </c>
      <c r="L366" s="317"/>
      <c r="M366" s="322"/>
      <c r="T366" s="323"/>
      <c r="AT366" s="319" t="s">
        <v>108</v>
      </c>
      <c r="AU366" s="319" t="s">
        <v>48</v>
      </c>
      <c r="AV366" s="318" t="s">
        <v>97</v>
      </c>
      <c r="AW366" s="318" t="s">
        <v>18</v>
      </c>
      <c r="AX366" s="318" t="s">
        <v>46</v>
      </c>
      <c r="AY366" s="319" t="s">
        <v>90</v>
      </c>
    </row>
    <row r="367" spans="2:65" s="205" customFormat="1" ht="22.2" customHeight="1">
      <c r="B367" s="228"/>
      <c r="C367" s="213" t="s">
        <v>399</v>
      </c>
      <c r="D367" s="213" t="s">
        <v>93</v>
      </c>
      <c r="E367" s="214" t="s">
        <v>400</v>
      </c>
      <c r="F367" s="215" t="s">
        <v>401</v>
      </c>
      <c r="G367" s="216" t="s">
        <v>96</v>
      </c>
      <c r="H367" s="217">
        <v>365.489</v>
      </c>
      <c r="I367" s="73"/>
      <c r="J367" s="218">
        <f>ROUND(I367*H367,2)</f>
        <v>0</v>
      </c>
      <c r="K367" s="219"/>
      <c r="L367" s="228"/>
      <c r="M367" s="287" t="s">
        <v>0</v>
      </c>
      <c r="N367" s="288" t="s">
        <v>27</v>
      </c>
      <c r="P367" s="289">
        <f>O367*H367</f>
        <v>0</v>
      </c>
      <c r="Q367" s="289">
        <v>0</v>
      </c>
      <c r="R367" s="289">
        <f>Q367*H367</f>
        <v>0</v>
      </c>
      <c r="S367" s="289">
        <v>0.00015</v>
      </c>
      <c r="T367" s="290">
        <f>S367*H367</f>
        <v>0.05482334999999999</v>
      </c>
      <c r="AR367" s="291" t="s">
        <v>217</v>
      </c>
      <c r="AT367" s="291" t="s">
        <v>93</v>
      </c>
      <c r="AU367" s="291" t="s">
        <v>48</v>
      </c>
      <c r="AY367" s="221" t="s">
        <v>90</v>
      </c>
      <c r="BE367" s="292">
        <f>IF(N367="základní",J367,0)</f>
        <v>0</v>
      </c>
      <c r="BF367" s="292">
        <f>IF(N367="snížená",J367,0)</f>
        <v>0</v>
      </c>
      <c r="BG367" s="292">
        <f>IF(N367="zákl. přenesená",J367,0)</f>
        <v>0</v>
      </c>
      <c r="BH367" s="292">
        <f>IF(N367="sníž. přenesená",J367,0)</f>
        <v>0</v>
      </c>
      <c r="BI367" s="292">
        <f>IF(N367="nulová",J367,0)</f>
        <v>0</v>
      </c>
      <c r="BJ367" s="221" t="s">
        <v>46</v>
      </c>
      <c r="BK367" s="292">
        <f>ROUND(I367*H367,2)</f>
        <v>0</v>
      </c>
      <c r="BL367" s="221" t="s">
        <v>217</v>
      </c>
      <c r="BM367" s="291" t="s">
        <v>402</v>
      </c>
    </row>
    <row r="368" spans="2:51" s="304" customFormat="1" ht="12">
      <c r="B368" s="303"/>
      <c r="D368" s="305" t="s">
        <v>108</v>
      </c>
      <c r="E368" s="306" t="s">
        <v>0</v>
      </c>
      <c r="F368" s="307" t="s">
        <v>115</v>
      </c>
      <c r="H368" s="306" t="s">
        <v>0</v>
      </c>
      <c r="L368" s="303"/>
      <c r="M368" s="308"/>
      <c r="T368" s="309"/>
      <c r="AT368" s="306" t="s">
        <v>108</v>
      </c>
      <c r="AU368" s="306" t="s">
        <v>48</v>
      </c>
      <c r="AV368" s="304" t="s">
        <v>46</v>
      </c>
      <c r="AW368" s="304" t="s">
        <v>18</v>
      </c>
      <c r="AX368" s="304" t="s">
        <v>45</v>
      </c>
      <c r="AY368" s="306" t="s">
        <v>90</v>
      </c>
    </row>
    <row r="369" spans="2:51" s="311" customFormat="1" ht="12">
      <c r="B369" s="310"/>
      <c r="D369" s="305" t="s">
        <v>108</v>
      </c>
      <c r="E369" s="312" t="s">
        <v>0</v>
      </c>
      <c r="F369" s="313" t="s">
        <v>403</v>
      </c>
      <c r="H369" s="314">
        <v>84.466</v>
      </c>
      <c r="L369" s="310"/>
      <c r="M369" s="315"/>
      <c r="T369" s="316"/>
      <c r="AT369" s="312" t="s">
        <v>108</v>
      </c>
      <c r="AU369" s="312" t="s">
        <v>48</v>
      </c>
      <c r="AV369" s="311" t="s">
        <v>48</v>
      </c>
      <c r="AW369" s="311" t="s">
        <v>18</v>
      </c>
      <c r="AX369" s="311" t="s">
        <v>45</v>
      </c>
      <c r="AY369" s="312" t="s">
        <v>90</v>
      </c>
    </row>
    <row r="370" spans="2:51" s="304" customFormat="1" ht="12">
      <c r="B370" s="303"/>
      <c r="D370" s="305" t="s">
        <v>108</v>
      </c>
      <c r="E370" s="306" t="s">
        <v>0</v>
      </c>
      <c r="F370" s="307" t="s">
        <v>117</v>
      </c>
      <c r="H370" s="306" t="s">
        <v>0</v>
      </c>
      <c r="L370" s="303"/>
      <c r="M370" s="308"/>
      <c r="T370" s="309"/>
      <c r="AT370" s="306" t="s">
        <v>108</v>
      </c>
      <c r="AU370" s="306" t="s">
        <v>48</v>
      </c>
      <c r="AV370" s="304" t="s">
        <v>46</v>
      </c>
      <c r="AW370" s="304" t="s">
        <v>18</v>
      </c>
      <c r="AX370" s="304" t="s">
        <v>45</v>
      </c>
      <c r="AY370" s="306" t="s">
        <v>90</v>
      </c>
    </row>
    <row r="371" spans="2:51" s="311" customFormat="1" ht="12">
      <c r="B371" s="310"/>
      <c r="D371" s="305" t="s">
        <v>108</v>
      </c>
      <c r="E371" s="312" t="s">
        <v>0</v>
      </c>
      <c r="F371" s="313" t="s">
        <v>404</v>
      </c>
      <c r="H371" s="314">
        <v>115.733</v>
      </c>
      <c r="L371" s="310"/>
      <c r="M371" s="315"/>
      <c r="T371" s="316"/>
      <c r="AT371" s="312" t="s">
        <v>108</v>
      </c>
      <c r="AU371" s="312" t="s">
        <v>48</v>
      </c>
      <c r="AV371" s="311" t="s">
        <v>48</v>
      </c>
      <c r="AW371" s="311" t="s">
        <v>18</v>
      </c>
      <c r="AX371" s="311" t="s">
        <v>45</v>
      </c>
      <c r="AY371" s="312" t="s">
        <v>90</v>
      </c>
    </row>
    <row r="372" spans="2:51" s="304" customFormat="1" ht="12">
      <c r="B372" s="303"/>
      <c r="D372" s="305" t="s">
        <v>108</v>
      </c>
      <c r="E372" s="306" t="s">
        <v>0</v>
      </c>
      <c r="F372" s="307" t="s">
        <v>139</v>
      </c>
      <c r="H372" s="306" t="s">
        <v>0</v>
      </c>
      <c r="L372" s="303"/>
      <c r="M372" s="308"/>
      <c r="T372" s="309"/>
      <c r="AT372" s="306" t="s">
        <v>108</v>
      </c>
      <c r="AU372" s="306" t="s">
        <v>48</v>
      </c>
      <c r="AV372" s="304" t="s">
        <v>46</v>
      </c>
      <c r="AW372" s="304" t="s">
        <v>18</v>
      </c>
      <c r="AX372" s="304" t="s">
        <v>45</v>
      </c>
      <c r="AY372" s="306" t="s">
        <v>90</v>
      </c>
    </row>
    <row r="373" spans="2:51" s="311" customFormat="1" ht="12">
      <c r="B373" s="310"/>
      <c r="D373" s="305" t="s">
        <v>108</v>
      </c>
      <c r="E373" s="312" t="s">
        <v>0</v>
      </c>
      <c r="F373" s="313" t="s">
        <v>405</v>
      </c>
      <c r="H373" s="314">
        <v>96.584</v>
      </c>
      <c r="L373" s="310"/>
      <c r="M373" s="315"/>
      <c r="T373" s="316"/>
      <c r="AT373" s="312" t="s">
        <v>108</v>
      </c>
      <c r="AU373" s="312" t="s">
        <v>48</v>
      </c>
      <c r="AV373" s="311" t="s">
        <v>48</v>
      </c>
      <c r="AW373" s="311" t="s">
        <v>18</v>
      </c>
      <c r="AX373" s="311" t="s">
        <v>45</v>
      </c>
      <c r="AY373" s="312" t="s">
        <v>90</v>
      </c>
    </row>
    <row r="374" spans="2:51" s="304" customFormat="1" ht="12">
      <c r="B374" s="303"/>
      <c r="D374" s="305" t="s">
        <v>108</v>
      </c>
      <c r="E374" s="306" t="s">
        <v>0</v>
      </c>
      <c r="F374" s="307" t="s">
        <v>141</v>
      </c>
      <c r="H374" s="306" t="s">
        <v>0</v>
      </c>
      <c r="L374" s="303"/>
      <c r="M374" s="308"/>
      <c r="T374" s="309"/>
      <c r="AT374" s="306" t="s">
        <v>108</v>
      </c>
      <c r="AU374" s="306" t="s">
        <v>48</v>
      </c>
      <c r="AV374" s="304" t="s">
        <v>46</v>
      </c>
      <c r="AW374" s="304" t="s">
        <v>18</v>
      </c>
      <c r="AX374" s="304" t="s">
        <v>45</v>
      </c>
      <c r="AY374" s="306" t="s">
        <v>90</v>
      </c>
    </row>
    <row r="375" spans="2:51" s="311" customFormat="1" ht="12">
      <c r="B375" s="310"/>
      <c r="D375" s="305" t="s">
        <v>108</v>
      </c>
      <c r="E375" s="312" t="s">
        <v>0</v>
      </c>
      <c r="F375" s="313" t="s">
        <v>406</v>
      </c>
      <c r="H375" s="314">
        <v>68.706</v>
      </c>
      <c r="L375" s="310"/>
      <c r="M375" s="315"/>
      <c r="T375" s="316"/>
      <c r="AT375" s="312" t="s">
        <v>108</v>
      </c>
      <c r="AU375" s="312" t="s">
        <v>48</v>
      </c>
      <c r="AV375" s="311" t="s">
        <v>48</v>
      </c>
      <c r="AW375" s="311" t="s">
        <v>18</v>
      </c>
      <c r="AX375" s="311" t="s">
        <v>45</v>
      </c>
      <c r="AY375" s="312" t="s">
        <v>90</v>
      </c>
    </row>
    <row r="376" spans="2:51" s="318" customFormat="1" ht="12">
      <c r="B376" s="317"/>
      <c r="D376" s="305" t="s">
        <v>108</v>
      </c>
      <c r="E376" s="319" t="s">
        <v>0</v>
      </c>
      <c r="F376" s="320" t="s">
        <v>143</v>
      </c>
      <c r="H376" s="321">
        <v>365.48900000000003</v>
      </c>
      <c r="L376" s="317"/>
      <c r="M376" s="322"/>
      <c r="T376" s="323"/>
      <c r="AT376" s="319" t="s">
        <v>108</v>
      </c>
      <c r="AU376" s="319" t="s">
        <v>48</v>
      </c>
      <c r="AV376" s="318" t="s">
        <v>97</v>
      </c>
      <c r="AW376" s="318" t="s">
        <v>18</v>
      </c>
      <c r="AX376" s="318" t="s">
        <v>46</v>
      </c>
      <c r="AY376" s="319" t="s">
        <v>90</v>
      </c>
    </row>
    <row r="377" spans="2:65" s="205" customFormat="1" ht="13.8" customHeight="1">
      <c r="B377" s="228"/>
      <c r="C377" s="213" t="s">
        <v>407</v>
      </c>
      <c r="D377" s="213" t="s">
        <v>93</v>
      </c>
      <c r="E377" s="214" t="s">
        <v>408</v>
      </c>
      <c r="F377" s="215" t="s">
        <v>409</v>
      </c>
      <c r="G377" s="216" t="s">
        <v>96</v>
      </c>
      <c r="H377" s="217">
        <v>871.594</v>
      </c>
      <c r="I377" s="73"/>
      <c r="J377" s="218">
        <f aca="true" t="shared" si="10" ref="J377:J382">ROUND(I377*H377,2)</f>
        <v>0</v>
      </c>
      <c r="K377" s="219"/>
      <c r="L377" s="228"/>
      <c r="M377" s="287" t="s">
        <v>0</v>
      </c>
      <c r="N377" s="288" t="s">
        <v>27</v>
      </c>
      <c r="P377" s="289">
        <f aca="true" t="shared" si="11" ref="P377:P382">O377*H377</f>
        <v>0</v>
      </c>
      <c r="Q377" s="289">
        <v>0.001</v>
      </c>
      <c r="R377" s="289">
        <f aca="true" t="shared" si="12" ref="R377:R382">Q377*H377</f>
        <v>0.8715940000000001</v>
      </c>
      <c r="S377" s="289">
        <v>0.00031</v>
      </c>
      <c r="T377" s="290">
        <f aca="true" t="shared" si="13" ref="T377:T382">S377*H377</f>
        <v>0.27019414</v>
      </c>
      <c r="AR377" s="291" t="s">
        <v>217</v>
      </c>
      <c r="AT377" s="291" t="s">
        <v>93</v>
      </c>
      <c r="AU377" s="291" t="s">
        <v>48</v>
      </c>
      <c r="AY377" s="221" t="s">
        <v>90</v>
      </c>
      <c r="BE377" s="292">
        <f aca="true" t="shared" si="14" ref="BE377:BE382">IF(N377="základní",J377,0)</f>
        <v>0</v>
      </c>
      <c r="BF377" s="292">
        <f aca="true" t="shared" si="15" ref="BF377:BF382">IF(N377="snížená",J377,0)</f>
        <v>0</v>
      </c>
      <c r="BG377" s="292">
        <f aca="true" t="shared" si="16" ref="BG377:BG382">IF(N377="zákl. přenesená",J377,0)</f>
        <v>0</v>
      </c>
      <c r="BH377" s="292">
        <f aca="true" t="shared" si="17" ref="BH377:BH382">IF(N377="sníž. přenesená",J377,0)</f>
        <v>0</v>
      </c>
      <c r="BI377" s="292">
        <f aca="true" t="shared" si="18" ref="BI377:BI382">IF(N377="nulová",J377,0)</f>
        <v>0</v>
      </c>
      <c r="BJ377" s="221" t="s">
        <v>46</v>
      </c>
      <c r="BK377" s="292">
        <f aca="true" t="shared" si="19" ref="BK377:BK382">ROUND(I377*H377,2)</f>
        <v>0</v>
      </c>
      <c r="BL377" s="221" t="s">
        <v>217</v>
      </c>
      <c r="BM377" s="291" t="s">
        <v>410</v>
      </c>
    </row>
    <row r="378" spans="2:65" s="205" customFormat="1" ht="13.8" customHeight="1">
      <c r="B378" s="228"/>
      <c r="C378" s="213" t="s">
        <v>411</v>
      </c>
      <c r="D378" s="213" t="s">
        <v>93</v>
      </c>
      <c r="E378" s="214" t="s">
        <v>412</v>
      </c>
      <c r="F378" s="215" t="s">
        <v>413</v>
      </c>
      <c r="G378" s="216" t="s">
        <v>96</v>
      </c>
      <c r="H378" s="217">
        <v>365.489</v>
      </c>
      <c r="I378" s="73"/>
      <c r="J378" s="218">
        <f t="shared" si="10"/>
        <v>0</v>
      </c>
      <c r="K378" s="219"/>
      <c r="L378" s="228"/>
      <c r="M378" s="287" t="s">
        <v>0</v>
      </c>
      <c r="N378" s="288" t="s">
        <v>27</v>
      </c>
      <c r="P378" s="289">
        <f t="shared" si="11"/>
        <v>0</v>
      </c>
      <c r="Q378" s="289">
        <v>0.001</v>
      </c>
      <c r="R378" s="289">
        <f t="shared" si="12"/>
        <v>0.365489</v>
      </c>
      <c r="S378" s="289">
        <v>0.00031</v>
      </c>
      <c r="T378" s="290">
        <f t="shared" si="13"/>
        <v>0.11330159</v>
      </c>
      <c r="AR378" s="291" t="s">
        <v>217</v>
      </c>
      <c r="AT378" s="291" t="s">
        <v>93</v>
      </c>
      <c r="AU378" s="291" t="s">
        <v>48</v>
      </c>
      <c r="AY378" s="221" t="s">
        <v>90</v>
      </c>
      <c r="BE378" s="292">
        <f t="shared" si="14"/>
        <v>0</v>
      </c>
      <c r="BF378" s="292">
        <f t="shared" si="15"/>
        <v>0</v>
      </c>
      <c r="BG378" s="292">
        <f t="shared" si="16"/>
        <v>0</v>
      </c>
      <c r="BH378" s="292">
        <f t="shared" si="17"/>
        <v>0</v>
      </c>
      <c r="BI378" s="292">
        <f t="shared" si="18"/>
        <v>0</v>
      </c>
      <c r="BJ378" s="221" t="s">
        <v>46</v>
      </c>
      <c r="BK378" s="292">
        <f t="shared" si="19"/>
        <v>0</v>
      </c>
      <c r="BL378" s="221" t="s">
        <v>217</v>
      </c>
      <c r="BM378" s="291" t="s">
        <v>414</v>
      </c>
    </row>
    <row r="379" spans="2:65" s="205" customFormat="1" ht="22.2" customHeight="1">
      <c r="B379" s="228"/>
      <c r="C379" s="213" t="s">
        <v>415</v>
      </c>
      <c r="D379" s="213" t="s">
        <v>93</v>
      </c>
      <c r="E379" s="214" t="s">
        <v>416</v>
      </c>
      <c r="F379" s="215" t="s">
        <v>417</v>
      </c>
      <c r="G379" s="216" t="s">
        <v>96</v>
      </c>
      <c r="H379" s="217">
        <v>871.594</v>
      </c>
      <c r="I379" s="73"/>
      <c r="J379" s="218">
        <f t="shared" si="10"/>
        <v>0</v>
      </c>
      <c r="K379" s="219"/>
      <c r="L379" s="228"/>
      <c r="M379" s="287" t="s">
        <v>0</v>
      </c>
      <c r="N379" s="288" t="s">
        <v>27</v>
      </c>
      <c r="P379" s="289">
        <f t="shared" si="11"/>
        <v>0</v>
      </c>
      <c r="Q379" s="289">
        <v>0</v>
      </c>
      <c r="R379" s="289">
        <f t="shared" si="12"/>
        <v>0</v>
      </c>
      <c r="S379" s="289">
        <v>0</v>
      </c>
      <c r="T379" s="290">
        <f t="shared" si="13"/>
        <v>0</v>
      </c>
      <c r="AR379" s="291" t="s">
        <v>217</v>
      </c>
      <c r="AT379" s="291" t="s">
        <v>93</v>
      </c>
      <c r="AU379" s="291" t="s">
        <v>48</v>
      </c>
      <c r="AY379" s="221" t="s">
        <v>90</v>
      </c>
      <c r="BE379" s="292">
        <f t="shared" si="14"/>
        <v>0</v>
      </c>
      <c r="BF379" s="292">
        <f t="shared" si="15"/>
        <v>0</v>
      </c>
      <c r="BG379" s="292">
        <f t="shared" si="16"/>
        <v>0</v>
      </c>
      <c r="BH379" s="292">
        <f t="shared" si="17"/>
        <v>0</v>
      </c>
      <c r="BI379" s="292">
        <f t="shared" si="18"/>
        <v>0</v>
      </c>
      <c r="BJ379" s="221" t="s">
        <v>46</v>
      </c>
      <c r="BK379" s="292">
        <f t="shared" si="19"/>
        <v>0</v>
      </c>
      <c r="BL379" s="221" t="s">
        <v>217</v>
      </c>
      <c r="BM379" s="291" t="s">
        <v>418</v>
      </c>
    </row>
    <row r="380" spans="2:65" s="205" customFormat="1" ht="22.2" customHeight="1">
      <c r="B380" s="228"/>
      <c r="C380" s="213" t="s">
        <v>419</v>
      </c>
      <c r="D380" s="213" t="s">
        <v>93</v>
      </c>
      <c r="E380" s="214" t="s">
        <v>420</v>
      </c>
      <c r="F380" s="215" t="s">
        <v>421</v>
      </c>
      <c r="G380" s="216" t="s">
        <v>96</v>
      </c>
      <c r="H380" s="217">
        <v>365.489</v>
      </c>
      <c r="I380" s="73"/>
      <c r="J380" s="218">
        <f t="shared" si="10"/>
        <v>0</v>
      </c>
      <c r="K380" s="219"/>
      <c r="L380" s="228"/>
      <c r="M380" s="287" t="s">
        <v>0</v>
      </c>
      <c r="N380" s="288" t="s">
        <v>27</v>
      </c>
      <c r="P380" s="289">
        <f t="shared" si="11"/>
        <v>0</v>
      </c>
      <c r="Q380" s="289">
        <v>0</v>
      </c>
      <c r="R380" s="289">
        <f t="shared" si="12"/>
        <v>0</v>
      </c>
      <c r="S380" s="289">
        <v>0</v>
      </c>
      <c r="T380" s="290">
        <f t="shared" si="13"/>
        <v>0</v>
      </c>
      <c r="AR380" s="291" t="s">
        <v>217</v>
      </c>
      <c r="AT380" s="291" t="s">
        <v>93</v>
      </c>
      <c r="AU380" s="291" t="s">
        <v>48</v>
      </c>
      <c r="AY380" s="221" t="s">
        <v>90</v>
      </c>
      <c r="BE380" s="292">
        <f t="shared" si="14"/>
        <v>0</v>
      </c>
      <c r="BF380" s="292">
        <f t="shared" si="15"/>
        <v>0</v>
      </c>
      <c r="BG380" s="292">
        <f t="shared" si="16"/>
        <v>0</v>
      </c>
      <c r="BH380" s="292">
        <f t="shared" si="17"/>
        <v>0</v>
      </c>
      <c r="BI380" s="292">
        <f t="shared" si="18"/>
        <v>0</v>
      </c>
      <c r="BJ380" s="221" t="s">
        <v>46</v>
      </c>
      <c r="BK380" s="292">
        <f t="shared" si="19"/>
        <v>0</v>
      </c>
      <c r="BL380" s="221" t="s">
        <v>217</v>
      </c>
      <c r="BM380" s="291" t="s">
        <v>422</v>
      </c>
    </row>
    <row r="381" spans="2:65" s="205" customFormat="1" ht="13.8" customHeight="1">
      <c r="B381" s="228"/>
      <c r="C381" s="213" t="s">
        <v>423</v>
      </c>
      <c r="D381" s="213" t="s">
        <v>93</v>
      </c>
      <c r="E381" s="214" t="s">
        <v>424</v>
      </c>
      <c r="F381" s="215" t="s">
        <v>425</v>
      </c>
      <c r="G381" s="216" t="s">
        <v>96</v>
      </c>
      <c r="H381" s="217">
        <v>360.036</v>
      </c>
      <c r="I381" s="73"/>
      <c r="J381" s="218">
        <f t="shared" si="10"/>
        <v>0</v>
      </c>
      <c r="K381" s="219"/>
      <c r="L381" s="228"/>
      <c r="M381" s="287" t="s">
        <v>0</v>
      </c>
      <c r="N381" s="288" t="s">
        <v>27</v>
      </c>
      <c r="P381" s="289">
        <f t="shared" si="11"/>
        <v>0</v>
      </c>
      <c r="Q381" s="289">
        <v>0</v>
      </c>
      <c r="R381" s="289">
        <f t="shared" si="12"/>
        <v>0</v>
      </c>
      <c r="S381" s="289">
        <v>0</v>
      </c>
      <c r="T381" s="290">
        <f t="shared" si="13"/>
        <v>0</v>
      </c>
      <c r="AR381" s="291" t="s">
        <v>217</v>
      </c>
      <c r="AT381" s="291" t="s">
        <v>93</v>
      </c>
      <c r="AU381" s="291" t="s">
        <v>48</v>
      </c>
      <c r="AY381" s="221" t="s">
        <v>90</v>
      </c>
      <c r="BE381" s="292">
        <f t="shared" si="14"/>
        <v>0</v>
      </c>
      <c r="BF381" s="292">
        <f t="shared" si="15"/>
        <v>0</v>
      </c>
      <c r="BG381" s="292">
        <f t="shared" si="16"/>
        <v>0</v>
      </c>
      <c r="BH381" s="292">
        <f t="shared" si="17"/>
        <v>0</v>
      </c>
      <c r="BI381" s="292">
        <f t="shared" si="18"/>
        <v>0</v>
      </c>
      <c r="BJ381" s="221" t="s">
        <v>46</v>
      </c>
      <c r="BK381" s="292">
        <f t="shared" si="19"/>
        <v>0</v>
      </c>
      <c r="BL381" s="221" t="s">
        <v>217</v>
      </c>
      <c r="BM381" s="291" t="s">
        <v>426</v>
      </c>
    </row>
    <row r="382" spans="2:65" s="205" customFormat="1" ht="13.8" customHeight="1">
      <c r="B382" s="228"/>
      <c r="C382" s="293" t="s">
        <v>427</v>
      </c>
      <c r="D382" s="293" t="s">
        <v>273</v>
      </c>
      <c r="E382" s="294" t="s">
        <v>428</v>
      </c>
      <c r="F382" s="295" t="s">
        <v>429</v>
      </c>
      <c r="G382" s="296" t="s">
        <v>430</v>
      </c>
      <c r="H382" s="297">
        <v>378.038</v>
      </c>
      <c r="I382" s="80"/>
      <c r="J382" s="298">
        <f t="shared" si="10"/>
        <v>0</v>
      </c>
      <c r="K382" s="299"/>
      <c r="L382" s="300"/>
      <c r="M382" s="301" t="s">
        <v>0</v>
      </c>
      <c r="N382" s="302" t="s">
        <v>27</v>
      </c>
      <c r="P382" s="289">
        <f t="shared" si="11"/>
        <v>0</v>
      </c>
      <c r="Q382" s="289">
        <v>0.001</v>
      </c>
      <c r="R382" s="289">
        <f t="shared" si="12"/>
        <v>0.37803800000000004</v>
      </c>
      <c r="S382" s="289">
        <v>0</v>
      </c>
      <c r="T382" s="290">
        <f t="shared" si="13"/>
        <v>0</v>
      </c>
      <c r="AR382" s="291" t="s">
        <v>276</v>
      </c>
      <c r="AT382" s="291" t="s">
        <v>273</v>
      </c>
      <c r="AU382" s="291" t="s">
        <v>48</v>
      </c>
      <c r="AY382" s="221" t="s">
        <v>90</v>
      </c>
      <c r="BE382" s="292">
        <f t="shared" si="14"/>
        <v>0</v>
      </c>
      <c r="BF382" s="292">
        <f t="shared" si="15"/>
        <v>0</v>
      </c>
      <c r="BG382" s="292">
        <f t="shared" si="16"/>
        <v>0</v>
      </c>
      <c r="BH382" s="292">
        <f t="shared" si="17"/>
        <v>0</v>
      </c>
      <c r="BI382" s="292">
        <f t="shared" si="18"/>
        <v>0</v>
      </c>
      <c r="BJ382" s="221" t="s">
        <v>46</v>
      </c>
      <c r="BK382" s="292">
        <f t="shared" si="19"/>
        <v>0</v>
      </c>
      <c r="BL382" s="221" t="s">
        <v>217</v>
      </c>
      <c r="BM382" s="291" t="s">
        <v>431</v>
      </c>
    </row>
    <row r="383" spans="2:51" s="311" customFormat="1" ht="12">
      <c r="B383" s="310"/>
      <c r="D383" s="305" t="s">
        <v>108</v>
      </c>
      <c r="F383" s="313" t="s">
        <v>432</v>
      </c>
      <c r="H383" s="314">
        <v>378.038</v>
      </c>
      <c r="L383" s="310"/>
      <c r="M383" s="315"/>
      <c r="T383" s="316"/>
      <c r="AT383" s="312" t="s">
        <v>108</v>
      </c>
      <c r="AU383" s="312" t="s">
        <v>48</v>
      </c>
      <c r="AV383" s="311" t="s">
        <v>48</v>
      </c>
      <c r="AW383" s="311" t="s">
        <v>1</v>
      </c>
      <c r="AX383" s="311" t="s">
        <v>46</v>
      </c>
      <c r="AY383" s="312" t="s">
        <v>90</v>
      </c>
    </row>
    <row r="384" spans="2:65" s="205" customFormat="1" ht="13.8" customHeight="1">
      <c r="B384" s="228"/>
      <c r="C384" s="213" t="s">
        <v>433</v>
      </c>
      <c r="D384" s="213" t="s">
        <v>93</v>
      </c>
      <c r="E384" s="214" t="s">
        <v>434</v>
      </c>
      <c r="F384" s="215" t="s">
        <v>435</v>
      </c>
      <c r="G384" s="216" t="s">
        <v>96</v>
      </c>
      <c r="H384" s="217">
        <v>139.455</v>
      </c>
      <c r="I384" s="73"/>
      <c r="J384" s="218">
        <f>ROUND(I384*H384,2)</f>
        <v>0</v>
      </c>
      <c r="K384" s="219"/>
      <c r="L384" s="228"/>
      <c r="M384" s="287" t="s">
        <v>0</v>
      </c>
      <c r="N384" s="288" t="s">
        <v>27</v>
      </c>
      <c r="P384" s="289">
        <f>O384*H384</f>
        <v>0</v>
      </c>
      <c r="Q384" s="289">
        <v>0</v>
      </c>
      <c r="R384" s="289">
        <f>Q384*H384</f>
        <v>0</v>
      </c>
      <c r="S384" s="289">
        <v>0</v>
      </c>
      <c r="T384" s="290">
        <f>S384*H384</f>
        <v>0</v>
      </c>
      <c r="AR384" s="291" t="s">
        <v>217</v>
      </c>
      <c r="AT384" s="291" t="s">
        <v>93</v>
      </c>
      <c r="AU384" s="291" t="s">
        <v>48</v>
      </c>
      <c r="AY384" s="221" t="s">
        <v>90</v>
      </c>
      <c r="BE384" s="292">
        <f>IF(N384="základní",J384,0)</f>
        <v>0</v>
      </c>
      <c r="BF384" s="292">
        <f>IF(N384="snížená",J384,0)</f>
        <v>0</v>
      </c>
      <c r="BG384" s="292">
        <f>IF(N384="zákl. přenesená",J384,0)</f>
        <v>0</v>
      </c>
      <c r="BH384" s="292">
        <f>IF(N384="sníž. přenesená",J384,0)</f>
        <v>0</v>
      </c>
      <c r="BI384" s="292">
        <f>IF(N384="nulová",J384,0)</f>
        <v>0</v>
      </c>
      <c r="BJ384" s="221" t="s">
        <v>46</v>
      </c>
      <c r="BK384" s="292">
        <f>ROUND(I384*H384,2)</f>
        <v>0</v>
      </c>
      <c r="BL384" s="221" t="s">
        <v>217</v>
      </c>
      <c r="BM384" s="291" t="s">
        <v>436</v>
      </c>
    </row>
    <row r="385" spans="2:51" s="311" customFormat="1" ht="12">
      <c r="B385" s="310"/>
      <c r="D385" s="305" t="s">
        <v>108</v>
      </c>
      <c r="F385" s="313" t="s">
        <v>437</v>
      </c>
      <c r="H385" s="314">
        <v>139.455</v>
      </c>
      <c r="L385" s="310"/>
      <c r="M385" s="315"/>
      <c r="T385" s="316"/>
      <c r="AT385" s="312" t="s">
        <v>108</v>
      </c>
      <c r="AU385" s="312" t="s">
        <v>48</v>
      </c>
      <c r="AV385" s="311" t="s">
        <v>48</v>
      </c>
      <c r="AW385" s="311" t="s">
        <v>1</v>
      </c>
      <c r="AX385" s="311" t="s">
        <v>46</v>
      </c>
      <c r="AY385" s="312" t="s">
        <v>90</v>
      </c>
    </row>
    <row r="386" spans="2:65" s="205" customFormat="1" ht="13.8" customHeight="1">
      <c r="B386" s="228"/>
      <c r="C386" s="293" t="s">
        <v>438</v>
      </c>
      <c r="D386" s="293" t="s">
        <v>273</v>
      </c>
      <c r="E386" s="294" t="s">
        <v>439</v>
      </c>
      <c r="F386" s="295" t="s">
        <v>440</v>
      </c>
      <c r="G386" s="296" t="s">
        <v>96</v>
      </c>
      <c r="H386" s="297">
        <v>146.428</v>
      </c>
      <c r="I386" s="80"/>
      <c r="J386" s="298">
        <f>ROUND(I386*H386,2)</f>
        <v>0</v>
      </c>
      <c r="K386" s="299"/>
      <c r="L386" s="300"/>
      <c r="M386" s="301" t="s">
        <v>0</v>
      </c>
      <c r="N386" s="302" t="s">
        <v>27</v>
      </c>
      <c r="P386" s="289">
        <f>O386*H386</f>
        <v>0</v>
      </c>
      <c r="Q386" s="289">
        <v>0</v>
      </c>
      <c r="R386" s="289">
        <f>Q386*H386</f>
        <v>0</v>
      </c>
      <c r="S386" s="289">
        <v>0</v>
      </c>
      <c r="T386" s="290">
        <f>S386*H386</f>
        <v>0</v>
      </c>
      <c r="AR386" s="291" t="s">
        <v>276</v>
      </c>
      <c r="AT386" s="291" t="s">
        <v>273</v>
      </c>
      <c r="AU386" s="291" t="s">
        <v>48</v>
      </c>
      <c r="AY386" s="221" t="s">
        <v>90</v>
      </c>
      <c r="BE386" s="292">
        <f>IF(N386="základní",J386,0)</f>
        <v>0</v>
      </c>
      <c r="BF386" s="292">
        <f>IF(N386="snížená",J386,0)</f>
        <v>0</v>
      </c>
      <c r="BG386" s="292">
        <f>IF(N386="zákl. přenesená",J386,0)</f>
        <v>0</v>
      </c>
      <c r="BH386" s="292">
        <f>IF(N386="sníž. přenesená",J386,0)</f>
        <v>0</v>
      </c>
      <c r="BI386" s="292">
        <f>IF(N386="nulová",J386,0)</f>
        <v>0</v>
      </c>
      <c r="BJ386" s="221" t="s">
        <v>46</v>
      </c>
      <c r="BK386" s="292">
        <f>ROUND(I386*H386,2)</f>
        <v>0</v>
      </c>
      <c r="BL386" s="221" t="s">
        <v>217</v>
      </c>
      <c r="BM386" s="291" t="s">
        <v>441</v>
      </c>
    </row>
    <row r="387" spans="2:51" s="311" customFormat="1" ht="12">
      <c r="B387" s="310"/>
      <c r="D387" s="305" t="s">
        <v>108</v>
      </c>
      <c r="F387" s="313" t="s">
        <v>442</v>
      </c>
      <c r="H387" s="314">
        <v>146.428</v>
      </c>
      <c r="L387" s="310"/>
      <c r="M387" s="315"/>
      <c r="T387" s="316"/>
      <c r="AT387" s="312" t="s">
        <v>108</v>
      </c>
      <c r="AU387" s="312" t="s">
        <v>48</v>
      </c>
      <c r="AV387" s="311" t="s">
        <v>48</v>
      </c>
      <c r="AW387" s="311" t="s">
        <v>1</v>
      </c>
      <c r="AX387" s="311" t="s">
        <v>46</v>
      </c>
      <c r="AY387" s="312" t="s">
        <v>90</v>
      </c>
    </row>
    <row r="388" spans="2:65" s="205" customFormat="1" ht="22.2" customHeight="1">
      <c r="B388" s="228"/>
      <c r="C388" s="213" t="s">
        <v>110</v>
      </c>
      <c r="D388" s="213" t="s">
        <v>93</v>
      </c>
      <c r="E388" s="214" t="s">
        <v>443</v>
      </c>
      <c r="F388" s="215" t="s">
        <v>444</v>
      </c>
      <c r="G388" s="216" t="s">
        <v>96</v>
      </c>
      <c r="H388" s="217">
        <v>58.478</v>
      </c>
      <c r="I388" s="73"/>
      <c r="J388" s="218">
        <f>ROUND(I388*H388,2)</f>
        <v>0</v>
      </c>
      <c r="K388" s="219"/>
      <c r="L388" s="228"/>
      <c r="M388" s="287" t="s">
        <v>0</v>
      </c>
      <c r="N388" s="288" t="s">
        <v>27</v>
      </c>
      <c r="P388" s="289">
        <f>O388*H388</f>
        <v>0</v>
      </c>
      <c r="Q388" s="289">
        <v>0</v>
      </c>
      <c r="R388" s="289">
        <f>Q388*H388</f>
        <v>0</v>
      </c>
      <c r="S388" s="289">
        <v>0</v>
      </c>
      <c r="T388" s="290">
        <f>S388*H388</f>
        <v>0</v>
      </c>
      <c r="AR388" s="291" t="s">
        <v>217</v>
      </c>
      <c r="AT388" s="291" t="s">
        <v>93</v>
      </c>
      <c r="AU388" s="291" t="s">
        <v>48</v>
      </c>
      <c r="AY388" s="221" t="s">
        <v>90</v>
      </c>
      <c r="BE388" s="292">
        <f>IF(N388="základní",J388,0)</f>
        <v>0</v>
      </c>
      <c r="BF388" s="292">
        <f>IF(N388="snížená",J388,0)</f>
        <v>0</v>
      </c>
      <c r="BG388" s="292">
        <f>IF(N388="zákl. přenesená",J388,0)</f>
        <v>0</v>
      </c>
      <c r="BH388" s="292">
        <f>IF(N388="sníž. přenesená",J388,0)</f>
        <v>0</v>
      </c>
      <c r="BI388" s="292">
        <f>IF(N388="nulová",J388,0)</f>
        <v>0</v>
      </c>
      <c r="BJ388" s="221" t="s">
        <v>46</v>
      </c>
      <c r="BK388" s="292">
        <f>ROUND(I388*H388,2)</f>
        <v>0</v>
      </c>
      <c r="BL388" s="221" t="s">
        <v>217</v>
      </c>
      <c r="BM388" s="291" t="s">
        <v>445</v>
      </c>
    </row>
    <row r="389" spans="2:51" s="311" customFormat="1" ht="12">
      <c r="B389" s="310"/>
      <c r="D389" s="305" t="s">
        <v>108</v>
      </c>
      <c r="F389" s="313" t="s">
        <v>446</v>
      </c>
      <c r="H389" s="314">
        <v>58.478</v>
      </c>
      <c r="L389" s="310"/>
      <c r="M389" s="315"/>
      <c r="T389" s="316"/>
      <c r="AT389" s="312" t="s">
        <v>108</v>
      </c>
      <c r="AU389" s="312" t="s">
        <v>48</v>
      </c>
      <c r="AV389" s="311" t="s">
        <v>48</v>
      </c>
      <c r="AW389" s="311" t="s">
        <v>1</v>
      </c>
      <c r="AX389" s="311" t="s">
        <v>46</v>
      </c>
      <c r="AY389" s="312" t="s">
        <v>90</v>
      </c>
    </row>
    <row r="390" spans="2:65" s="205" customFormat="1" ht="13.8" customHeight="1">
      <c r="B390" s="228"/>
      <c r="C390" s="293" t="s">
        <v>447</v>
      </c>
      <c r="D390" s="293" t="s">
        <v>273</v>
      </c>
      <c r="E390" s="294" t="s">
        <v>439</v>
      </c>
      <c r="F390" s="295" t="s">
        <v>440</v>
      </c>
      <c r="G390" s="296" t="s">
        <v>96</v>
      </c>
      <c r="H390" s="297">
        <v>61.402</v>
      </c>
      <c r="I390" s="80"/>
      <c r="J390" s="298">
        <f>ROUND(I390*H390,2)</f>
        <v>0</v>
      </c>
      <c r="K390" s="299"/>
      <c r="L390" s="300"/>
      <c r="M390" s="301" t="s">
        <v>0</v>
      </c>
      <c r="N390" s="302" t="s">
        <v>27</v>
      </c>
      <c r="P390" s="289">
        <f>O390*H390</f>
        <v>0</v>
      </c>
      <c r="Q390" s="289">
        <v>0</v>
      </c>
      <c r="R390" s="289">
        <f>Q390*H390</f>
        <v>0</v>
      </c>
      <c r="S390" s="289">
        <v>0</v>
      </c>
      <c r="T390" s="290">
        <f>S390*H390</f>
        <v>0</v>
      </c>
      <c r="AR390" s="291" t="s">
        <v>276</v>
      </c>
      <c r="AT390" s="291" t="s">
        <v>273</v>
      </c>
      <c r="AU390" s="291" t="s">
        <v>48</v>
      </c>
      <c r="AY390" s="221" t="s">
        <v>90</v>
      </c>
      <c r="BE390" s="292">
        <f>IF(N390="základní",J390,0)</f>
        <v>0</v>
      </c>
      <c r="BF390" s="292">
        <f>IF(N390="snížená",J390,0)</f>
        <v>0</v>
      </c>
      <c r="BG390" s="292">
        <f>IF(N390="zákl. přenesená",J390,0)</f>
        <v>0</v>
      </c>
      <c r="BH390" s="292">
        <f>IF(N390="sníž. přenesená",J390,0)</f>
        <v>0</v>
      </c>
      <c r="BI390" s="292">
        <f>IF(N390="nulová",J390,0)</f>
        <v>0</v>
      </c>
      <c r="BJ390" s="221" t="s">
        <v>46</v>
      </c>
      <c r="BK390" s="292">
        <f>ROUND(I390*H390,2)</f>
        <v>0</v>
      </c>
      <c r="BL390" s="221" t="s">
        <v>217</v>
      </c>
      <c r="BM390" s="291" t="s">
        <v>448</v>
      </c>
    </row>
    <row r="391" spans="2:51" s="311" customFormat="1" ht="12">
      <c r="B391" s="310"/>
      <c r="D391" s="305" t="s">
        <v>108</v>
      </c>
      <c r="F391" s="313" t="s">
        <v>449</v>
      </c>
      <c r="H391" s="314">
        <v>61.402</v>
      </c>
      <c r="L391" s="310"/>
      <c r="M391" s="315"/>
      <c r="T391" s="316"/>
      <c r="AT391" s="312" t="s">
        <v>108</v>
      </c>
      <c r="AU391" s="312" t="s">
        <v>48</v>
      </c>
      <c r="AV391" s="311" t="s">
        <v>48</v>
      </c>
      <c r="AW391" s="311" t="s">
        <v>1</v>
      </c>
      <c r="AX391" s="311" t="s">
        <v>46</v>
      </c>
      <c r="AY391" s="312" t="s">
        <v>90</v>
      </c>
    </row>
    <row r="392" spans="2:65" s="205" customFormat="1" ht="22.2" customHeight="1">
      <c r="B392" s="228"/>
      <c r="C392" s="213" t="s">
        <v>170</v>
      </c>
      <c r="D392" s="213" t="s">
        <v>93</v>
      </c>
      <c r="E392" s="214" t="s">
        <v>450</v>
      </c>
      <c r="F392" s="215" t="s">
        <v>451</v>
      </c>
      <c r="G392" s="216" t="s">
        <v>96</v>
      </c>
      <c r="H392" s="217">
        <v>69.728</v>
      </c>
      <c r="I392" s="73"/>
      <c r="J392" s="218">
        <f>ROUND(I392*H392,2)</f>
        <v>0</v>
      </c>
      <c r="K392" s="219"/>
      <c r="L392" s="228"/>
      <c r="M392" s="287" t="s">
        <v>0</v>
      </c>
      <c r="N392" s="288" t="s">
        <v>27</v>
      </c>
      <c r="P392" s="289">
        <f>O392*H392</f>
        <v>0</v>
      </c>
      <c r="Q392" s="289">
        <v>0</v>
      </c>
      <c r="R392" s="289">
        <f>Q392*H392</f>
        <v>0</v>
      </c>
      <c r="S392" s="289">
        <v>0</v>
      </c>
      <c r="T392" s="290">
        <f>S392*H392</f>
        <v>0</v>
      </c>
      <c r="AR392" s="291" t="s">
        <v>217</v>
      </c>
      <c r="AT392" s="291" t="s">
        <v>93</v>
      </c>
      <c r="AU392" s="291" t="s">
        <v>48</v>
      </c>
      <c r="AY392" s="221" t="s">
        <v>90</v>
      </c>
      <c r="BE392" s="292">
        <f>IF(N392="základní",J392,0)</f>
        <v>0</v>
      </c>
      <c r="BF392" s="292">
        <f>IF(N392="snížená",J392,0)</f>
        <v>0</v>
      </c>
      <c r="BG392" s="292">
        <f>IF(N392="zákl. přenesená",J392,0)</f>
        <v>0</v>
      </c>
      <c r="BH392" s="292">
        <f>IF(N392="sníž. přenesená",J392,0)</f>
        <v>0</v>
      </c>
      <c r="BI392" s="292">
        <f>IF(N392="nulová",J392,0)</f>
        <v>0</v>
      </c>
      <c r="BJ392" s="221" t="s">
        <v>46</v>
      </c>
      <c r="BK392" s="292">
        <f>ROUND(I392*H392,2)</f>
        <v>0</v>
      </c>
      <c r="BL392" s="221" t="s">
        <v>217</v>
      </c>
      <c r="BM392" s="291" t="s">
        <v>452</v>
      </c>
    </row>
    <row r="393" spans="2:51" s="311" customFormat="1" ht="12">
      <c r="B393" s="310"/>
      <c r="D393" s="305" t="s">
        <v>108</v>
      </c>
      <c r="F393" s="313" t="s">
        <v>453</v>
      </c>
      <c r="H393" s="314">
        <v>69.728</v>
      </c>
      <c r="L393" s="310"/>
      <c r="M393" s="315"/>
      <c r="T393" s="316"/>
      <c r="AT393" s="312" t="s">
        <v>108</v>
      </c>
      <c r="AU393" s="312" t="s">
        <v>48</v>
      </c>
      <c r="AV393" s="311" t="s">
        <v>48</v>
      </c>
      <c r="AW393" s="311" t="s">
        <v>1</v>
      </c>
      <c r="AX393" s="311" t="s">
        <v>46</v>
      </c>
      <c r="AY393" s="312" t="s">
        <v>90</v>
      </c>
    </row>
    <row r="394" spans="2:65" s="205" customFormat="1" ht="22.2" customHeight="1">
      <c r="B394" s="228"/>
      <c r="C394" s="293" t="s">
        <v>454</v>
      </c>
      <c r="D394" s="293" t="s">
        <v>273</v>
      </c>
      <c r="E394" s="294" t="s">
        <v>455</v>
      </c>
      <c r="F394" s="295" t="s">
        <v>456</v>
      </c>
      <c r="G394" s="296" t="s">
        <v>202</v>
      </c>
      <c r="H394" s="297">
        <v>73.214</v>
      </c>
      <c r="I394" s="80"/>
      <c r="J394" s="298">
        <f>ROUND(I394*H394,2)</f>
        <v>0</v>
      </c>
      <c r="K394" s="299"/>
      <c r="L394" s="300"/>
      <c r="M394" s="301" t="s">
        <v>0</v>
      </c>
      <c r="N394" s="302" t="s">
        <v>27</v>
      </c>
      <c r="P394" s="289">
        <f>O394*H394</f>
        <v>0</v>
      </c>
      <c r="Q394" s="289">
        <v>0</v>
      </c>
      <c r="R394" s="289">
        <f>Q394*H394</f>
        <v>0</v>
      </c>
      <c r="S394" s="289">
        <v>0</v>
      </c>
      <c r="T394" s="290">
        <f>S394*H394</f>
        <v>0</v>
      </c>
      <c r="AR394" s="291" t="s">
        <v>276</v>
      </c>
      <c r="AT394" s="291" t="s">
        <v>273</v>
      </c>
      <c r="AU394" s="291" t="s">
        <v>48</v>
      </c>
      <c r="AY394" s="221" t="s">
        <v>90</v>
      </c>
      <c r="BE394" s="292">
        <f>IF(N394="základní",J394,0)</f>
        <v>0</v>
      </c>
      <c r="BF394" s="292">
        <f>IF(N394="snížená",J394,0)</f>
        <v>0</v>
      </c>
      <c r="BG394" s="292">
        <f>IF(N394="zákl. přenesená",J394,0)</f>
        <v>0</v>
      </c>
      <c r="BH394" s="292">
        <f>IF(N394="sníž. přenesená",J394,0)</f>
        <v>0</v>
      </c>
      <c r="BI394" s="292">
        <f>IF(N394="nulová",J394,0)</f>
        <v>0</v>
      </c>
      <c r="BJ394" s="221" t="s">
        <v>46</v>
      </c>
      <c r="BK394" s="292">
        <f>ROUND(I394*H394,2)</f>
        <v>0</v>
      </c>
      <c r="BL394" s="221" t="s">
        <v>217</v>
      </c>
      <c r="BM394" s="291" t="s">
        <v>457</v>
      </c>
    </row>
    <row r="395" spans="2:51" s="311" customFormat="1" ht="12">
      <c r="B395" s="310"/>
      <c r="D395" s="305" t="s">
        <v>108</v>
      </c>
      <c r="F395" s="313" t="s">
        <v>458</v>
      </c>
      <c r="H395" s="314">
        <v>73.214</v>
      </c>
      <c r="L395" s="310"/>
      <c r="M395" s="315"/>
      <c r="T395" s="316"/>
      <c r="AT395" s="312" t="s">
        <v>108</v>
      </c>
      <c r="AU395" s="312" t="s">
        <v>48</v>
      </c>
      <c r="AV395" s="311" t="s">
        <v>48</v>
      </c>
      <c r="AW395" s="311" t="s">
        <v>1</v>
      </c>
      <c r="AX395" s="311" t="s">
        <v>46</v>
      </c>
      <c r="AY395" s="312" t="s">
        <v>90</v>
      </c>
    </row>
    <row r="396" spans="2:65" s="205" customFormat="1" ht="22.2" customHeight="1">
      <c r="B396" s="228"/>
      <c r="C396" s="213" t="s">
        <v>459</v>
      </c>
      <c r="D396" s="213" t="s">
        <v>93</v>
      </c>
      <c r="E396" s="214" t="s">
        <v>460</v>
      </c>
      <c r="F396" s="215" t="s">
        <v>461</v>
      </c>
      <c r="G396" s="216" t="s">
        <v>96</v>
      </c>
      <c r="H396" s="217">
        <v>29.239</v>
      </c>
      <c r="I396" s="73"/>
      <c r="J396" s="218">
        <f>ROUND(I396*H396,2)</f>
        <v>0</v>
      </c>
      <c r="K396" s="219"/>
      <c r="L396" s="228"/>
      <c r="M396" s="287" t="s">
        <v>0</v>
      </c>
      <c r="N396" s="288" t="s">
        <v>27</v>
      </c>
      <c r="P396" s="289">
        <f>O396*H396</f>
        <v>0</v>
      </c>
      <c r="Q396" s="289">
        <v>0</v>
      </c>
      <c r="R396" s="289">
        <f>Q396*H396</f>
        <v>0</v>
      </c>
      <c r="S396" s="289">
        <v>0</v>
      </c>
      <c r="T396" s="290">
        <f>S396*H396</f>
        <v>0</v>
      </c>
      <c r="AR396" s="291" t="s">
        <v>217</v>
      </c>
      <c r="AT396" s="291" t="s">
        <v>93</v>
      </c>
      <c r="AU396" s="291" t="s">
        <v>48</v>
      </c>
      <c r="AY396" s="221" t="s">
        <v>90</v>
      </c>
      <c r="BE396" s="292">
        <f>IF(N396="základní",J396,0)</f>
        <v>0</v>
      </c>
      <c r="BF396" s="292">
        <f>IF(N396="snížená",J396,0)</f>
        <v>0</v>
      </c>
      <c r="BG396" s="292">
        <f>IF(N396="zákl. přenesená",J396,0)</f>
        <v>0</v>
      </c>
      <c r="BH396" s="292">
        <f>IF(N396="sníž. přenesená",J396,0)</f>
        <v>0</v>
      </c>
      <c r="BI396" s="292">
        <f>IF(N396="nulová",J396,0)</f>
        <v>0</v>
      </c>
      <c r="BJ396" s="221" t="s">
        <v>46</v>
      </c>
      <c r="BK396" s="292">
        <f>ROUND(I396*H396,2)</f>
        <v>0</v>
      </c>
      <c r="BL396" s="221" t="s">
        <v>217</v>
      </c>
      <c r="BM396" s="291" t="s">
        <v>462</v>
      </c>
    </row>
    <row r="397" spans="2:51" s="311" customFormat="1" ht="12">
      <c r="B397" s="310"/>
      <c r="D397" s="305" t="s">
        <v>108</v>
      </c>
      <c r="F397" s="313" t="s">
        <v>463</v>
      </c>
      <c r="H397" s="314">
        <v>29.239</v>
      </c>
      <c r="L397" s="310"/>
      <c r="M397" s="315"/>
      <c r="T397" s="316"/>
      <c r="AT397" s="312" t="s">
        <v>108</v>
      </c>
      <c r="AU397" s="312" t="s">
        <v>48</v>
      </c>
      <c r="AV397" s="311" t="s">
        <v>48</v>
      </c>
      <c r="AW397" s="311" t="s">
        <v>1</v>
      </c>
      <c r="AX397" s="311" t="s">
        <v>46</v>
      </c>
      <c r="AY397" s="312" t="s">
        <v>90</v>
      </c>
    </row>
    <row r="398" spans="2:65" s="205" customFormat="1" ht="22.2" customHeight="1">
      <c r="B398" s="228"/>
      <c r="C398" s="293" t="s">
        <v>464</v>
      </c>
      <c r="D398" s="293" t="s">
        <v>273</v>
      </c>
      <c r="E398" s="294" t="s">
        <v>455</v>
      </c>
      <c r="F398" s="295" t="s">
        <v>456</v>
      </c>
      <c r="G398" s="296" t="s">
        <v>202</v>
      </c>
      <c r="H398" s="297">
        <v>30.701</v>
      </c>
      <c r="I398" s="80"/>
      <c r="J398" s="298">
        <f>ROUND(I398*H398,2)</f>
        <v>0</v>
      </c>
      <c r="K398" s="299"/>
      <c r="L398" s="300"/>
      <c r="M398" s="301" t="s">
        <v>0</v>
      </c>
      <c r="N398" s="302" t="s">
        <v>27</v>
      </c>
      <c r="P398" s="289">
        <f>O398*H398</f>
        <v>0</v>
      </c>
      <c r="Q398" s="289">
        <v>0</v>
      </c>
      <c r="R398" s="289">
        <f>Q398*H398</f>
        <v>0</v>
      </c>
      <c r="S398" s="289">
        <v>0</v>
      </c>
      <c r="T398" s="290">
        <f>S398*H398</f>
        <v>0</v>
      </c>
      <c r="AR398" s="291" t="s">
        <v>276</v>
      </c>
      <c r="AT398" s="291" t="s">
        <v>273</v>
      </c>
      <c r="AU398" s="291" t="s">
        <v>48</v>
      </c>
      <c r="AY398" s="221" t="s">
        <v>90</v>
      </c>
      <c r="BE398" s="292">
        <f>IF(N398="základní",J398,0)</f>
        <v>0</v>
      </c>
      <c r="BF398" s="292">
        <f>IF(N398="snížená",J398,0)</f>
        <v>0</v>
      </c>
      <c r="BG398" s="292">
        <f>IF(N398="zákl. přenesená",J398,0)</f>
        <v>0</v>
      </c>
      <c r="BH398" s="292">
        <f>IF(N398="sníž. přenesená",J398,0)</f>
        <v>0</v>
      </c>
      <c r="BI398" s="292">
        <f>IF(N398="nulová",J398,0)</f>
        <v>0</v>
      </c>
      <c r="BJ398" s="221" t="s">
        <v>46</v>
      </c>
      <c r="BK398" s="292">
        <f>ROUND(I398*H398,2)</f>
        <v>0</v>
      </c>
      <c r="BL398" s="221" t="s">
        <v>217</v>
      </c>
      <c r="BM398" s="291" t="s">
        <v>465</v>
      </c>
    </row>
    <row r="399" spans="2:51" s="311" customFormat="1" ht="12">
      <c r="B399" s="310"/>
      <c r="D399" s="305" t="s">
        <v>108</v>
      </c>
      <c r="F399" s="313" t="s">
        <v>466</v>
      </c>
      <c r="H399" s="314">
        <v>30.701</v>
      </c>
      <c r="L399" s="310"/>
      <c r="M399" s="315"/>
      <c r="T399" s="316"/>
      <c r="AT399" s="312" t="s">
        <v>108</v>
      </c>
      <c r="AU399" s="312" t="s">
        <v>48</v>
      </c>
      <c r="AV399" s="311" t="s">
        <v>48</v>
      </c>
      <c r="AW399" s="311" t="s">
        <v>1</v>
      </c>
      <c r="AX399" s="311" t="s">
        <v>46</v>
      </c>
      <c r="AY399" s="312" t="s">
        <v>90</v>
      </c>
    </row>
    <row r="400" spans="2:65" s="205" customFormat="1" ht="22.2" customHeight="1">
      <c r="B400" s="228"/>
      <c r="C400" s="213" t="s">
        <v>467</v>
      </c>
      <c r="D400" s="213" t="s">
        <v>93</v>
      </c>
      <c r="E400" s="214" t="s">
        <v>468</v>
      </c>
      <c r="F400" s="215" t="s">
        <v>469</v>
      </c>
      <c r="G400" s="216" t="s">
        <v>96</v>
      </c>
      <c r="H400" s="217">
        <v>871.594</v>
      </c>
      <c r="I400" s="73"/>
      <c r="J400" s="218">
        <f>ROUND(I400*H400,2)</f>
        <v>0</v>
      </c>
      <c r="K400" s="219"/>
      <c r="L400" s="228"/>
      <c r="M400" s="287" t="s">
        <v>0</v>
      </c>
      <c r="N400" s="288" t="s">
        <v>27</v>
      </c>
      <c r="P400" s="289">
        <f>O400*H400</f>
        <v>0</v>
      </c>
      <c r="Q400" s="289">
        <v>0.00026</v>
      </c>
      <c r="R400" s="289">
        <f>Q400*H400</f>
        <v>0.22661444</v>
      </c>
      <c r="S400" s="289">
        <v>0</v>
      </c>
      <c r="T400" s="290">
        <f>S400*H400</f>
        <v>0</v>
      </c>
      <c r="AR400" s="291" t="s">
        <v>217</v>
      </c>
      <c r="AT400" s="291" t="s">
        <v>93</v>
      </c>
      <c r="AU400" s="291" t="s">
        <v>48</v>
      </c>
      <c r="AY400" s="221" t="s">
        <v>90</v>
      </c>
      <c r="BE400" s="292">
        <f>IF(N400="základní",J400,0)</f>
        <v>0</v>
      </c>
      <c r="BF400" s="292">
        <f>IF(N400="snížená",J400,0)</f>
        <v>0</v>
      </c>
      <c r="BG400" s="292">
        <f>IF(N400="zákl. přenesená",J400,0)</f>
        <v>0</v>
      </c>
      <c r="BH400" s="292">
        <f>IF(N400="sníž. přenesená",J400,0)</f>
        <v>0</v>
      </c>
      <c r="BI400" s="292">
        <f>IF(N400="nulová",J400,0)</f>
        <v>0</v>
      </c>
      <c r="BJ400" s="221" t="s">
        <v>46</v>
      </c>
      <c r="BK400" s="292">
        <f>ROUND(I400*H400,2)</f>
        <v>0</v>
      </c>
      <c r="BL400" s="221" t="s">
        <v>217</v>
      </c>
      <c r="BM400" s="291" t="s">
        <v>470</v>
      </c>
    </row>
    <row r="401" spans="2:65" s="205" customFormat="1" ht="22.2" customHeight="1">
      <c r="B401" s="228"/>
      <c r="C401" s="213" t="s">
        <v>471</v>
      </c>
      <c r="D401" s="213" t="s">
        <v>93</v>
      </c>
      <c r="E401" s="214" t="s">
        <v>472</v>
      </c>
      <c r="F401" s="215" t="s">
        <v>473</v>
      </c>
      <c r="G401" s="216" t="s">
        <v>96</v>
      </c>
      <c r="H401" s="217">
        <v>365.489</v>
      </c>
      <c r="I401" s="73"/>
      <c r="J401" s="218">
        <f>ROUND(I401*H401,2)</f>
        <v>0</v>
      </c>
      <c r="K401" s="219"/>
      <c r="L401" s="228"/>
      <c r="M401" s="327" t="s">
        <v>0</v>
      </c>
      <c r="N401" s="328" t="s">
        <v>27</v>
      </c>
      <c r="O401" s="329"/>
      <c r="P401" s="330">
        <f>O401*H401</f>
        <v>0</v>
      </c>
      <c r="Q401" s="330">
        <v>0.00026</v>
      </c>
      <c r="R401" s="330">
        <f>Q401*H401</f>
        <v>0.09502713999999998</v>
      </c>
      <c r="S401" s="330">
        <v>0</v>
      </c>
      <c r="T401" s="331">
        <f>S401*H401</f>
        <v>0</v>
      </c>
      <c r="AR401" s="291" t="s">
        <v>217</v>
      </c>
      <c r="AT401" s="291" t="s">
        <v>93</v>
      </c>
      <c r="AU401" s="291" t="s">
        <v>48</v>
      </c>
      <c r="AY401" s="221" t="s">
        <v>90</v>
      </c>
      <c r="BE401" s="292">
        <f>IF(N401="základní",J401,0)</f>
        <v>0</v>
      </c>
      <c r="BF401" s="292">
        <f>IF(N401="snížená",J401,0)</f>
        <v>0</v>
      </c>
      <c r="BG401" s="292">
        <f>IF(N401="zákl. přenesená",J401,0)</f>
        <v>0</v>
      </c>
      <c r="BH401" s="292">
        <f>IF(N401="sníž. přenesená",J401,0)</f>
        <v>0</v>
      </c>
      <c r="BI401" s="292">
        <f>IF(N401="nulová",J401,0)</f>
        <v>0</v>
      </c>
      <c r="BJ401" s="221" t="s">
        <v>46</v>
      </c>
      <c r="BK401" s="292">
        <f>ROUND(I401*H401,2)</f>
        <v>0</v>
      </c>
      <c r="BL401" s="221" t="s">
        <v>217</v>
      </c>
      <c r="BM401" s="291" t="s">
        <v>474</v>
      </c>
    </row>
    <row r="402" spans="2:12" s="205" customFormat="1" ht="7.05" customHeight="1">
      <c r="B402" s="254"/>
      <c r="C402" s="255"/>
      <c r="D402" s="255"/>
      <c r="E402" s="255"/>
      <c r="F402" s="255"/>
      <c r="G402" s="255"/>
      <c r="H402" s="255"/>
      <c r="I402" s="255"/>
      <c r="J402" s="255"/>
      <c r="K402" s="255"/>
      <c r="L402" s="228"/>
    </row>
  </sheetData>
  <sheetProtection algorithmName="SHA-512" hashValue="kACDrZjX/+W4oeK06ogFGleMkW3Nb0Z/WRwtuhbJpqSCETgs7HYa+Av1iBWZpRBB9hC3SYgN1Afk6+p3lrnkrQ==" saltValue="ScB79xhPG7QBb6jw14csvg==" spinCount="100000" sheet="1" objects="1" scenarios="1"/>
  <autoFilter ref="C131:K401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0"/>
  <sheetViews>
    <sheetView showGridLines="0" workbookViewId="0" topLeftCell="A114">
      <selection activeCell="V137" sqref="V137"/>
    </sheetView>
  </sheetViews>
  <sheetFormatPr defaultColWidth="9.140625" defaultRowHeight="12"/>
  <cols>
    <col min="1" max="1" width="8.8515625" style="220" customWidth="1"/>
    <col min="2" max="2" width="1.1484375" style="220" customWidth="1"/>
    <col min="3" max="3" width="4.421875" style="220" customWidth="1"/>
    <col min="4" max="4" width="4.57421875" style="220" customWidth="1"/>
    <col min="5" max="5" width="18.28125" style="220" customWidth="1"/>
    <col min="6" max="6" width="54.421875" style="220" customWidth="1"/>
    <col min="7" max="7" width="8.00390625" style="220" customWidth="1"/>
    <col min="8" max="8" width="12.28125" style="220" customWidth="1"/>
    <col min="9" max="10" width="21.57421875" style="220" customWidth="1"/>
    <col min="11" max="11" width="21.57421875" style="220" hidden="1" customWidth="1"/>
    <col min="12" max="12" width="10.00390625" style="220" customWidth="1"/>
    <col min="13" max="13" width="11.57421875" style="220" hidden="1" customWidth="1"/>
    <col min="14" max="14" width="9.140625" style="220" hidden="1" customWidth="1"/>
    <col min="15" max="20" width="15.140625" style="220" hidden="1" customWidth="1"/>
    <col min="21" max="21" width="17.421875" style="220" hidden="1" customWidth="1"/>
    <col min="22" max="22" width="13.140625" style="220" customWidth="1"/>
    <col min="23" max="23" width="17.421875" style="220" customWidth="1"/>
    <col min="24" max="24" width="13.140625" style="220" customWidth="1"/>
    <col min="25" max="25" width="16.00390625" style="220" customWidth="1"/>
    <col min="26" max="26" width="11.7109375" style="220" customWidth="1"/>
    <col min="27" max="27" width="16.00390625" style="220" customWidth="1"/>
    <col min="28" max="28" width="17.421875" style="220" customWidth="1"/>
    <col min="29" max="29" width="11.7109375" style="220" customWidth="1"/>
    <col min="30" max="30" width="16.00390625" style="220" customWidth="1"/>
    <col min="31" max="31" width="17.421875" style="220" customWidth="1"/>
    <col min="32" max="43" width="9.140625" style="220" customWidth="1"/>
    <col min="44" max="65" width="9.140625" style="220" hidden="1" customWidth="1"/>
    <col min="66" max="16384" width="9.140625" style="220" customWidth="1"/>
  </cols>
  <sheetData>
    <row r="1" ht="12"/>
    <row r="2" spans="12:46" ht="37.05" customHeight="1">
      <c r="L2" s="344" t="s">
        <v>2</v>
      </c>
      <c r="M2" s="345"/>
      <c r="N2" s="345"/>
      <c r="O2" s="345"/>
      <c r="P2" s="345"/>
      <c r="Q2" s="345"/>
      <c r="R2" s="345"/>
      <c r="S2" s="345"/>
      <c r="T2" s="345"/>
      <c r="U2" s="345"/>
      <c r="V2" s="345"/>
      <c r="AT2" s="221" t="s">
        <v>49</v>
      </c>
    </row>
    <row r="3" spans="2:46" ht="7.05" customHeight="1">
      <c r="B3" s="222"/>
      <c r="C3" s="223"/>
      <c r="D3" s="223"/>
      <c r="E3" s="223"/>
      <c r="F3" s="223"/>
      <c r="G3" s="223"/>
      <c r="H3" s="223"/>
      <c r="I3" s="223"/>
      <c r="J3" s="223"/>
      <c r="K3" s="223"/>
      <c r="L3" s="224"/>
      <c r="AT3" s="221" t="s">
        <v>48</v>
      </c>
    </row>
    <row r="4" spans="2:46" ht="25.05" customHeight="1">
      <c r="B4" s="224"/>
      <c r="D4" s="225" t="s">
        <v>51</v>
      </c>
      <c r="L4" s="224"/>
      <c r="M4" s="226" t="s">
        <v>5</v>
      </c>
      <c r="AT4" s="221" t="s">
        <v>1</v>
      </c>
    </row>
    <row r="5" spans="2:12" ht="7.05" customHeight="1">
      <c r="B5" s="224"/>
      <c r="L5" s="224"/>
    </row>
    <row r="6" spans="2:12" ht="12" customHeight="1">
      <c r="B6" s="224"/>
      <c r="D6" s="227" t="s">
        <v>6</v>
      </c>
      <c r="L6" s="224"/>
    </row>
    <row r="7" spans="2:12" ht="14.4" customHeight="1">
      <c r="B7" s="224"/>
      <c r="E7" s="342"/>
      <c r="F7" s="343"/>
      <c r="G7" s="343"/>
      <c r="H7" s="343"/>
      <c r="L7" s="224"/>
    </row>
    <row r="8" spans="2:12" s="205" customFormat="1" ht="12" customHeight="1">
      <c r="B8" s="228"/>
      <c r="D8" s="227" t="s">
        <v>52</v>
      </c>
      <c r="L8" s="228"/>
    </row>
    <row r="9" spans="2:12" s="205" customFormat="1" ht="14.4" customHeight="1">
      <c r="B9" s="228"/>
      <c r="E9" s="340" t="s">
        <v>475</v>
      </c>
      <c r="F9" s="341"/>
      <c r="G9" s="341"/>
      <c r="H9" s="341"/>
      <c r="L9" s="228"/>
    </row>
    <row r="10" spans="2:12" s="205" customFormat="1" ht="12">
      <c r="B10" s="228"/>
      <c r="L10" s="228"/>
    </row>
    <row r="11" spans="2:12" s="205" customFormat="1" ht="12" customHeight="1">
      <c r="B11" s="228"/>
      <c r="D11" s="227" t="s">
        <v>7</v>
      </c>
      <c r="F11" s="229" t="s">
        <v>0</v>
      </c>
      <c r="I11" s="227" t="s">
        <v>8</v>
      </c>
      <c r="J11" s="229" t="s">
        <v>0</v>
      </c>
      <c r="L11" s="228"/>
    </row>
    <row r="12" spans="2:12" s="205" customFormat="1" ht="12" customHeight="1">
      <c r="B12" s="228"/>
      <c r="D12" s="227" t="s">
        <v>9</v>
      </c>
      <c r="F12" s="229" t="s">
        <v>10</v>
      </c>
      <c r="I12" s="227" t="s">
        <v>11</v>
      </c>
      <c r="J12" s="230"/>
      <c r="L12" s="228"/>
    </row>
    <row r="13" spans="2:12" s="205" customFormat="1" ht="10.8" customHeight="1">
      <c r="B13" s="228"/>
      <c r="L13" s="228"/>
    </row>
    <row r="14" spans="2:12" s="205" customFormat="1" ht="12" customHeight="1">
      <c r="B14" s="228"/>
      <c r="D14" s="227" t="s">
        <v>12</v>
      </c>
      <c r="I14" s="227" t="s">
        <v>13</v>
      </c>
      <c r="J14" s="229"/>
      <c r="L14" s="228"/>
    </row>
    <row r="15" spans="2:12" s="205" customFormat="1" ht="18" customHeight="1">
      <c r="B15" s="228"/>
      <c r="E15" s="229" t="s">
        <v>14</v>
      </c>
      <c r="I15" s="227" t="s">
        <v>15</v>
      </c>
      <c r="J15" s="229"/>
      <c r="L15" s="228"/>
    </row>
    <row r="16" spans="2:12" s="205" customFormat="1" ht="7.05" customHeight="1">
      <c r="B16" s="228"/>
      <c r="L16" s="228"/>
    </row>
    <row r="17" spans="2:12" s="205" customFormat="1" ht="12" customHeight="1">
      <c r="B17" s="228"/>
      <c r="D17" s="227" t="s">
        <v>16</v>
      </c>
      <c r="I17" s="227" t="s">
        <v>13</v>
      </c>
      <c r="J17" s="231"/>
      <c r="L17" s="228"/>
    </row>
    <row r="18" spans="2:12" s="205" customFormat="1" ht="18" customHeight="1">
      <c r="B18" s="228"/>
      <c r="E18" s="346"/>
      <c r="F18" s="347"/>
      <c r="G18" s="347"/>
      <c r="H18" s="347"/>
      <c r="I18" s="227" t="s">
        <v>15</v>
      </c>
      <c r="J18" s="231"/>
      <c r="L18" s="228"/>
    </row>
    <row r="19" spans="2:12" s="205" customFormat="1" ht="7.05" customHeight="1">
      <c r="B19" s="228"/>
      <c r="L19" s="228"/>
    </row>
    <row r="20" spans="2:12" s="205" customFormat="1" ht="12" customHeight="1">
      <c r="B20" s="228"/>
      <c r="D20" s="227" t="s">
        <v>17</v>
      </c>
      <c r="I20" s="227" t="s">
        <v>13</v>
      </c>
      <c r="J20" s="229"/>
      <c r="L20" s="228"/>
    </row>
    <row r="21" spans="2:12" s="205" customFormat="1" ht="18" customHeight="1">
      <c r="B21" s="228"/>
      <c r="E21" s="229"/>
      <c r="I21" s="227" t="s">
        <v>15</v>
      </c>
      <c r="J21" s="229"/>
      <c r="L21" s="228"/>
    </row>
    <row r="22" spans="2:12" s="205" customFormat="1" ht="7.05" customHeight="1">
      <c r="B22" s="228"/>
      <c r="L22" s="228"/>
    </row>
    <row r="23" spans="2:12" s="205" customFormat="1" ht="12" customHeight="1">
      <c r="B23" s="228"/>
      <c r="D23" s="227" t="s">
        <v>19</v>
      </c>
      <c r="I23" s="227" t="s">
        <v>13</v>
      </c>
      <c r="J23" s="229"/>
      <c r="L23" s="228"/>
    </row>
    <row r="24" spans="2:12" s="205" customFormat="1" ht="18" customHeight="1">
      <c r="B24" s="228"/>
      <c r="E24" s="229" t="s">
        <v>20</v>
      </c>
      <c r="I24" s="227" t="s">
        <v>15</v>
      </c>
      <c r="J24" s="229"/>
      <c r="L24" s="228"/>
    </row>
    <row r="25" spans="2:12" s="205" customFormat="1" ht="7.05" customHeight="1">
      <c r="B25" s="228"/>
      <c r="L25" s="228"/>
    </row>
    <row r="26" spans="2:12" s="205" customFormat="1" ht="12" customHeight="1">
      <c r="B26" s="228"/>
      <c r="D26" s="227" t="s">
        <v>21</v>
      </c>
      <c r="L26" s="228"/>
    </row>
    <row r="27" spans="2:12" s="233" customFormat="1" ht="14.4" customHeight="1">
      <c r="B27" s="232"/>
      <c r="E27" s="348" t="s">
        <v>0</v>
      </c>
      <c r="F27" s="348"/>
      <c r="G27" s="348"/>
      <c r="H27" s="348"/>
      <c r="L27" s="232"/>
    </row>
    <row r="28" spans="2:12" s="205" customFormat="1" ht="7.05" customHeight="1">
      <c r="B28" s="228"/>
      <c r="L28" s="228"/>
    </row>
    <row r="29" spans="2:12" s="205" customFormat="1" ht="7.05" customHeight="1">
      <c r="B29" s="228"/>
      <c r="D29" s="234"/>
      <c r="E29" s="234"/>
      <c r="F29" s="234"/>
      <c r="G29" s="234"/>
      <c r="H29" s="234"/>
      <c r="I29" s="234"/>
      <c r="J29" s="234"/>
      <c r="K29" s="234"/>
      <c r="L29" s="228"/>
    </row>
    <row r="30" spans="2:12" s="205" customFormat="1" ht="25.35" customHeight="1">
      <c r="B30" s="228"/>
      <c r="D30" s="235" t="s">
        <v>22</v>
      </c>
      <c r="J30" s="236">
        <f>ROUND(J122,2)</f>
        <v>0</v>
      </c>
      <c r="L30" s="228"/>
    </row>
    <row r="31" spans="2:12" s="205" customFormat="1" ht="7.05" customHeight="1">
      <c r="B31" s="228"/>
      <c r="D31" s="234"/>
      <c r="E31" s="234"/>
      <c r="F31" s="234"/>
      <c r="G31" s="234"/>
      <c r="H31" s="234"/>
      <c r="I31" s="234"/>
      <c r="J31" s="234"/>
      <c r="K31" s="234"/>
      <c r="L31" s="228"/>
    </row>
    <row r="32" spans="2:12" s="205" customFormat="1" ht="14.4" customHeight="1">
      <c r="B32" s="228"/>
      <c r="F32" s="237" t="s">
        <v>24</v>
      </c>
      <c r="I32" s="237" t="s">
        <v>23</v>
      </c>
      <c r="J32" s="237" t="s">
        <v>25</v>
      </c>
      <c r="L32" s="228"/>
    </row>
    <row r="33" spans="2:12" s="205" customFormat="1" ht="14.4" customHeight="1">
      <c r="B33" s="228"/>
      <c r="D33" s="238" t="s">
        <v>26</v>
      </c>
      <c r="E33" s="227" t="s">
        <v>27</v>
      </c>
      <c r="F33" s="239">
        <f>ROUND((SUM(BE122:BE179)),2)</f>
        <v>0</v>
      </c>
      <c r="I33" s="240">
        <v>0.21</v>
      </c>
      <c r="J33" s="239">
        <f>ROUND(((SUM(BE122:BE179))*I33),2)</f>
        <v>0</v>
      </c>
      <c r="L33" s="228"/>
    </row>
    <row r="34" spans="2:12" s="205" customFormat="1" ht="14.4" customHeight="1">
      <c r="B34" s="228"/>
      <c r="E34" s="227" t="s">
        <v>28</v>
      </c>
      <c r="F34" s="239">
        <f>ROUND((SUM(BF122:BF179)),2)</f>
        <v>0</v>
      </c>
      <c r="I34" s="240">
        <v>0.15</v>
      </c>
      <c r="J34" s="239">
        <f>ROUND(((SUM(BF122:BF179))*I34),2)</f>
        <v>0</v>
      </c>
      <c r="L34" s="228"/>
    </row>
    <row r="35" spans="2:12" s="205" customFormat="1" ht="14.4" customHeight="1" hidden="1">
      <c r="B35" s="228"/>
      <c r="E35" s="227" t="s">
        <v>29</v>
      </c>
      <c r="F35" s="239">
        <f>ROUND((SUM(BG122:BG179)),2)</f>
        <v>0</v>
      </c>
      <c r="I35" s="240">
        <v>0.21</v>
      </c>
      <c r="J35" s="239">
        <f>0</f>
        <v>0</v>
      </c>
      <c r="L35" s="228"/>
    </row>
    <row r="36" spans="2:12" s="205" customFormat="1" ht="14.4" customHeight="1" hidden="1">
      <c r="B36" s="228"/>
      <c r="E36" s="227" t="s">
        <v>30</v>
      </c>
      <c r="F36" s="239">
        <f>ROUND((SUM(BH122:BH179)),2)</f>
        <v>0</v>
      </c>
      <c r="I36" s="240">
        <v>0.15</v>
      </c>
      <c r="J36" s="239">
        <f>0</f>
        <v>0</v>
      </c>
      <c r="L36" s="228"/>
    </row>
    <row r="37" spans="2:12" s="205" customFormat="1" ht="14.4" customHeight="1" hidden="1">
      <c r="B37" s="228"/>
      <c r="E37" s="227" t="s">
        <v>31</v>
      </c>
      <c r="F37" s="239">
        <f>ROUND((SUM(BI122:BI179)),2)</f>
        <v>0</v>
      </c>
      <c r="I37" s="240">
        <v>0</v>
      </c>
      <c r="J37" s="239">
        <f>0</f>
        <v>0</v>
      </c>
      <c r="L37" s="228"/>
    </row>
    <row r="38" spans="2:12" s="205" customFormat="1" ht="7.05" customHeight="1">
      <c r="B38" s="228"/>
      <c r="L38" s="228"/>
    </row>
    <row r="39" spans="2:12" s="205" customFormat="1" ht="25.35" customHeight="1">
      <c r="B39" s="228"/>
      <c r="C39" s="241"/>
      <c r="D39" s="242" t="s">
        <v>32</v>
      </c>
      <c r="E39" s="243"/>
      <c r="F39" s="243"/>
      <c r="G39" s="244" t="s">
        <v>33</v>
      </c>
      <c r="H39" s="245" t="s">
        <v>34</v>
      </c>
      <c r="I39" s="243"/>
      <c r="J39" s="246">
        <f>SUM(J30:J37)</f>
        <v>0</v>
      </c>
      <c r="K39" s="247"/>
      <c r="L39" s="228"/>
    </row>
    <row r="40" spans="2:12" s="205" customFormat="1" ht="14.4" customHeight="1">
      <c r="B40" s="228"/>
      <c r="L40" s="228"/>
    </row>
    <row r="41" spans="2:12" ht="14.4" customHeight="1">
      <c r="B41" s="224"/>
      <c r="L41" s="224"/>
    </row>
    <row r="42" spans="2:12" ht="14.4" customHeight="1">
      <c r="B42" s="224"/>
      <c r="L42" s="224"/>
    </row>
    <row r="43" spans="2:12" ht="14.4" customHeight="1">
      <c r="B43" s="224"/>
      <c r="L43" s="224"/>
    </row>
    <row r="44" spans="2:12" ht="14.4" customHeight="1">
      <c r="B44" s="224"/>
      <c r="L44" s="224"/>
    </row>
    <row r="45" spans="2:12" ht="14.4" customHeight="1">
      <c r="B45" s="224"/>
      <c r="L45" s="224"/>
    </row>
    <row r="46" spans="2:12" ht="14.4" customHeight="1">
      <c r="B46" s="224"/>
      <c r="L46" s="224"/>
    </row>
    <row r="47" spans="2:12" ht="14.4" customHeight="1">
      <c r="B47" s="224"/>
      <c r="L47" s="224"/>
    </row>
    <row r="48" spans="2:12" ht="14.4" customHeight="1">
      <c r="B48" s="224"/>
      <c r="L48" s="224"/>
    </row>
    <row r="49" spans="2:12" ht="14.4" customHeight="1">
      <c r="B49" s="224"/>
      <c r="L49" s="224"/>
    </row>
    <row r="50" spans="2:12" s="205" customFormat="1" ht="14.4" customHeight="1">
      <c r="B50" s="228"/>
      <c r="D50" s="248" t="s">
        <v>35</v>
      </c>
      <c r="E50" s="249"/>
      <c r="F50" s="249"/>
      <c r="G50" s="248" t="s">
        <v>36</v>
      </c>
      <c r="H50" s="249"/>
      <c r="I50" s="249"/>
      <c r="J50" s="249"/>
      <c r="K50" s="249"/>
      <c r="L50" s="228"/>
    </row>
    <row r="51" spans="2:12" ht="12">
      <c r="B51" s="224"/>
      <c r="L51" s="224"/>
    </row>
    <row r="52" spans="2:12" ht="12">
      <c r="B52" s="224"/>
      <c r="L52" s="224"/>
    </row>
    <row r="53" spans="2:12" ht="12">
      <c r="B53" s="224"/>
      <c r="L53" s="224"/>
    </row>
    <row r="54" spans="2:12" ht="12">
      <c r="B54" s="224"/>
      <c r="L54" s="224"/>
    </row>
    <row r="55" spans="2:12" ht="12">
      <c r="B55" s="224"/>
      <c r="L55" s="224"/>
    </row>
    <row r="56" spans="2:12" ht="12">
      <c r="B56" s="224"/>
      <c r="L56" s="224"/>
    </row>
    <row r="57" spans="2:12" ht="12">
      <c r="B57" s="224"/>
      <c r="L57" s="224"/>
    </row>
    <row r="58" spans="2:12" ht="12">
      <c r="B58" s="224"/>
      <c r="L58" s="224"/>
    </row>
    <row r="59" spans="2:12" ht="12">
      <c r="B59" s="224"/>
      <c r="L59" s="224"/>
    </row>
    <row r="60" spans="2:12" ht="12">
      <c r="B60" s="224"/>
      <c r="L60" s="224"/>
    </row>
    <row r="61" spans="2:12" s="205" customFormat="1" ht="13.2">
      <c r="B61" s="228"/>
      <c r="D61" s="250" t="s">
        <v>37</v>
      </c>
      <c r="E61" s="251"/>
      <c r="F61" s="252" t="s">
        <v>38</v>
      </c>
      <c r="G61" s="250" t="s">
        <v>37</v>
      </c>
      <c r="H61" s="251"/>
      <c r="I61" s="251"/>
      <c r="J61" s="253" t="s">
        <v>38</v>
      </c>
      <c r="K61" s="251"/>
      <c r="L61" s="228"/>
    </row>
    <row r="62" spans="2:12" ht="12">
      <c r="B62" s="224"/>
      <c r="L62" s="224"/>
    </row>
    <row r="63" spans="2:12" ht="12">
      <c r="B63" s="224"/>
      <c r="L63" s="224"/>
    </row>
    <row r="64" spans="2:12" ht="12">
      <c r="B64" s="224"/>
      <c r="L64" s="224"/>
    </row>
    <row r="65" spans="2:12" s="205" customFormat="1" ht="13.2">
      <c r="B65" s="228"/>
      <c r="D65" s="248" t="s">
        <v>39</v>
      </c>
      <c r="E65" s="249"/>
      <c r="F65" s="249"/>
      <c r="G65" s="248" t="s">
        <v>40</v>
      </c>
      <c r="H65" s="249"/>
      <c r="I65" s="249"/>
      <c r="J65" s="249"/>
      <c r="K65" s="249"/>
      <c r="L65" s="228"/>
    </row>
    <row r="66" spans="2:12" ht="12">
      <c r="B66" s="224"/>
      <c r="L66" s="224"/>
    </row>
    <row r="67" spans="2:12" ht="12">
      <c r="B67" s="224"/>
      <c r="L67" s="224"/>
    </row>
    <row r="68" spans="2:12" ht="12">
      <c r="B68" s="224"/>
      <c r="L68" s="224"/>
    </row>
    <row r="69" spans="2:12" ht="12">
      <c r="B69" s="224"/>
      <c r="L69" s="224"/>
    </row>
    <row r="70" spans="2:12" ht="12">
      <c r="B70" s="224"/>
      <c r="L70" s="224"/>
    </row>
    <row r="71" spans="2:12" ht="12">
      <c r="B71" s="224"/>
      <c r="L71" s="224"/>
    </row>
    <row r="72" spans="2:12" ht="12">
      <c r="B72" s="224"/>
      <c r="L72" s="224"/>
    </row>
    <row r="73" spans="2:12" ht="12">
      <c r="B73" s="224"/>
      <c r="L73" s="224"/>
    </row>
    <row r="74" spans="2:12" ht="12">
      <c r="B74" s="224"/>
      <c r="L74" s="224"/>
    </row>
    <row r="75" spans="2:12" ht="12">
      <c r="B75" s="224"/>
      <c r="L75" s="224"/>
    </row>
    <row r="76" spans="2:12" s="205" customFormat="1" ht="13.2">
      <c r="B76" s="228"/>
      <c r="D76" s="250" t="s">
        <v>37</v>
      </c>
      <c r="E76" s="251"/>
      <c r="F76" s="252" t="s">
        <v>38</v>
      </c>
      <c r="G76" s="250" t="s">
        <v>37</v>
      </c>
      <c r="H76" s="251"/>
      <c r="I76" s="251"/>
      <c r="J76" s="253" t="s">
        <v>38</v>
      </c>
      <c r="K76" s="251"/>
      <c r="L76" s="228"/>
    </row>
    <row r="77" spans="2:12" s="205" customFormat="1" ht="14.4" customHeight="1">
      <c r="B77" s="254"/>
      <c r="C77" s="255"/>
      <c r="D77" s="255"/>
      <c r="E77" s="255"/>
      <c r="F77" s="255"/>
      <c r="G77" s="255"/>
      <c r="H77" s="255"/>
      <c r="I77" s="255"/>
      <c r="J77" s="255"/>
      <c r="K77" s="255"/>
      <c r="L77" s="228"/>
    </row>
    <row r="81" spans="2:12" s="205" customFormat="1" ht="7.05" customHeight="1">
      <c r="B81" s="256"/>
      <c r="C81" s="257"/>
      <c r="D81" s="257"/>
      <c r="E81" s="257"/>
      <c r="F81" s="257"/>
      <c r="G81" s="257"/>
      <c r="H81" s="257"/>
      <c r="I81" s="257"/>
      <c r="J81" s="257"/>
      <c r="K81" s="257"/>
      <c r="L81" s="228"/>
    </row>
    <row r="82" spans="2:12" s="205" customFormat="1" ht="25.05" customHeight="1">
      <c r="B82" s="228"/>
      <c r="C82" s="225" t="s">
        <v>54</v>
      </c>
      <c r="L82" s="228"/>
    </row>
    <row r="83" spans="2:12" s="205" customFormat="1" ht="7.05" customHeight="1">
      <c r="B83" s="228"/>
      <c r="L83" s="228"/>
    </row>
    <row r="84" spans="2:12" s="205" customFormat="1" ht="12" customHeight="1">
      <c r="B84" s="228"/>
      <c r="C84" s="227" t="s">
        <v>6</v>
      </c>
      <c r="L84" s="228"/>
    </row>
    <row r="85" spans="2:12" s="205" customFormat="1" ht="14.4" customHeight="1">
      <c r="B85" s="228"/>
      <c r="E85" s="342"/>
      <c r="F85" s="343"/>
      <c r="G85" s="343"/>
      <c r="H85" s="343"/>
      <c r="L85" s="228"/>
    </row>
    <row r="86" spans="2:12" s="205" customFormat="1" ht="12" customHeight="1">
      <c r="B86" s="228"/>
      <c r="C86" s="227" t="s">
        <v>52</v>
      </c>
      <c r="L86" s="228"/>
    </row>
    <row r="87" spans="2:12" s="205" customFormat="1" ht="14.4" customHeight="1">
      <c r="B87" s="228"/>
      <c r="E87" s="340" t="str">
        <f>E9</f>
        <v>02 - Etapa I - vytápění</v>
      </c>
      <c r="F87" s="341"/>
      <c r="G87" s="341"/>
      <c r="H87" s="341"/>
      <c r="L87" s="228"/>
    </row>
    <row r="88" spans="2:12" s="205" customFormat="1" ht="7.05" customHeight="1">
      <c r="B88" s="228"/>
      <c r="L88" s="228"/>
    </row>
    <row r="89" spans="2:12" s="205" customFormat="1" ht="12" customHeight="1">
      <c r="B89" s="228"/>
      <c r="C89" s="227" t="s">
        <v>9</v>
      </c>
      <c r="F89" s="229" t="str">
        <f>F12</f>
        <v xml:space="preserve"> </v>
      </c>
      <c r="I89" s="227" t="s">
        <v>11</v>
      </c>
      <c r="J89" s="230" t="str">
        <f>IF(J12="","",J12)</f>
        <v/>
      </c>
      <c r="L89" s="228"/>
    </row>
    <row r="90" spans="2:12" s="205" customFormat="1" ht="7.05" customHeight="1">
      <c r="B90" s="228"/>
      <c r="L90" s="228"/>
    </row>
    <row r="91" spans="2:12" s="205" customFormat="1" ht="15.6" customHeight="1">
      <c r="B91" s="228"/>
      <c r="C91" s="227" t="s">
        <v>12</v>
      </c>
      <c r="F91" s="229" t="str">
        <f>E15</f>
        <v>Město Chotěboř</v>
      </c>
      <c r="I91" s="227" t="s">
        <v>17</v>
      </c>
      <c r="J91" s="258"/>
      <c r="L91" s="228"/>
    </row>
    <row r="92" spans="2:12" s="205" customFormat="1" ht="26.4" customHeight="1">
      <c r="B92" s="228"/>
      <c r="C92" s="227" t="s">
        <v>16</v>
      </c>
      <c r="F92" s="229" t="str">
        <f>IF(E18="","",E18)</f>
        <v/>
      </c>
      <c r="I92" s="227" t="s">
        <v>19</v>
      </c>
      <c r="J92" s="258" t="str">
        <f>E24</f>
        <v>Ing. Milan Landsman</v>
      </c>
      <c r="L92" s="228"/>
    </row>
    <row r="93" spans="2:12" s="205" customFormat="1" ht="10.2" customHeight="1">
      <c r="B93" s="228"/>
      <c r="L93" s="228"/>
    </row>
    <row r="94" spans="2:12" s="205" customFormat="1" ht="29.25" customHeight="1">
      <c r="B94" s="228"/>
      <c r="C94" s="259" t="s">
        <v>55</v>
      </c>
      <c r="D94" s="241"/>
      <c r="E94" s="241"/>
      <c r="F94" s="241"/>
      <c r="G94" s="241"/>
      <c r="H94" s="241"/>
      <c r="I94" s="241"/>
      <c r="J94" s="260" t="s">
        <v>56</v>
      </c>
      <c r="K94" s="241"/>
      <c r="L94" s="228"/>
    </row>
    <row r="95" spans="2:12" s="205" customFormat="1" ht="10.2" customHeight="1">
      <c r="B95" s="228"/>
      <c r="L95" s="228"/>
    </row>
    <row r="96" spans="2:47" s="205" customFormat="1" ht="22.8" customHeight="1">
      <c r="B96" s="228"/>
      <c r="C96" s="261" t="s">
        <v>57</v>
      </c>
      <c r="J96" s="236">
        <f>J122</f>
        <v>0</v>
      </c>
      <c r="L96" s="228"/>
      <c r="AU96" s="221" t="s">
        <v>58</v>
      </c>
    </row>
    <row r="97" spans="2:12" s="263" customFormat="1" ht="25.05" customHeight="1">
      <c r="B97" s="262"/>
      <c r="D97" s="264" t="s">
        <v>69</v>
      </c>
      <c r="E97" s="265"/>
      <c r="F97" s="265"/>
      <c r="G97" s="265"/>
      <c r="H97" s="265"/>
      <c r="I97" s="265"/>
      <c r="J97" s="266">
        <f>J123</f>
        <v>0</v>
      </c>
      <c r="L97" s="262"/>
    </row>
    <row r="98" spans="2:12" s="268" customFormat="1" ht="19.95" customHeight="1">
      <c r="B98" s="267"/>
      <c r="D98" s="269" t="s">
        <v>476</v>
      </c>
      <c r="E98" s="270"/>
      <c r="F98" s="270"/>
      <c r="G98" s="270"/>
      <c r="H98" s="270"/>
      <c r="I98" s="270"/>
      <c r="J98" s="271">
        <f>J124</f>
        <v>0</v>
      </c>
      <c r="L98" s="267"/>
    </row>
    <row r="99" spans="2:12" s="268" customFormat="1" ht="19.95" customHeight="1">
      <c r="B99" s="267"/>
      <c r="D99" s="269" t="s">
        <v>477</v>
      </c>
      <c r="E99" s="270"/>
      <c r="F99" s="270"/>
      <c r="G99" s="270"/>
      <c r="H99" s="270"/>
      <c r="I99" s="270"/>
      <c r="J99" s="271">
        <f>J130</f>
        <v>0</v>
      </c>
      <c r="L99" s="267"/>
    </row>
    <row r="100" spans="2:12" s="268" customFormat="1" ht="19.95" customHeight="1">
      <c r="B100" s="267"/>
      <c r="D100" s="269" t="s">
        <v>478</v>
      </c>
      <c r="E100" s="270"/>
      <c r="F100" s="270"/>
      <c r="G100" s="270"/>
      <c r="H100" s="270"/>
      <c r="I100" s="270"/>
      <c r="J100" s="271">
        <f>J173</f>
        <v>0</v>
      </c>
      <c r="L100" s="267"/>
    </row>
    <row r="101" spans="2:12" s="263" customFormat="1" ht="25.05" customHeight="1">
      <c r="B101" s="262"/>
      <c r="D101" s="264" t="s">
        <v>479</v>
      </c>
      <c r="E101" s="265"/>
      <c r="F101" s="265"/>
      <c r="G101" s="265"/>
      <c r="H101" s="265"/>
      <c r="I101" s="265"/>
      <c r="J101" s="266">
        <f>J177</f>
        <v>0</v>
      </c>
      <c r="L101" s="262"/>
    </row>
    <row r="102" spans="2:12" s="268" customFormat="1" ht="19.95" customHeight="1">
      <c r="B102" s="267"/>
      <c r="D102" s="269" t="s">
        <v>480</v>
      </c>
      <c r="E102" s="270"/>
      <c r="F102" s="270"/>
      <c r="G102" s="270"/>
      <c r="H102" s="270"/>
      <c r="I102" s="270"/>
      <c r="J102" s="271">
        <f>J178</f>
        <v>0</v>
      </c>
      <c r="L102" s="267"/>
    </row>
    <row r="103" spans="2:12" s="205" customFormat="1" ht="21.75" customHeight="1">
      <c r="B103" s="228"/>
      <c r="L103" s="228"/>
    </row>
    <row r="104" spans="2:12" s="205" customFormat="1" ht="7.05" customHeight="1">
      <c r="B104" s="254"/>
      <c r="C104" s="255"/>
      <c r="D104" s="255"/>
      <c r="E104" s="255"/>
      <c r="F104" s="255"/>
      <c r="G104" s="255"/>
      <c r="H104" s="255"/>
      <c r="I104" s="255"/>
      <c r="J104" s="255"/>
      <c r="K104" s="255"/>
      <c r="L104" s="228"/>
    </row>
    <row r="108" spans="2:12" s="205" customFormat="1" ht="7.05" customHeight="1">
      <c r="B108" s="256"/>
      <c r="C108" s="257"/>
      <c r="D108" s="257"/>
      <c r="E108" s="257"/>
      <c r="F108" s="257"/>
      <c r="G108" s="257"/>
      <c r="H108" s="257"/>
      <c r="I108" s="257"/>
      <c r="J108" s="257"/>
      <c r="K108" s="257"/>
      <c r="L108" s="228"/>
    </row>
    <row r="109" spans="2:12" s="205" customFormat="1" ht="25.05" customHeight="1">
      <c r="B109" s="228"/>
      <c r="C109" s="225" t="s">
        <v>75</v>
      </c>
      <c r="L109" s="228"/>
    </row>
    <row r="110" spans="2:12" s="205" customFormat="1" ht="7.05" customHeight="1">
      <c r="B110" s="228"/>
      <c r="L110" s="228"/>
    </row>
    <row r="111" spans="2:12" s="205" customFormat="1" ht="12" customHeight="1">
      <c r="B111" s="228"/>
      <c r="C111" s="227" t="s">
        <v>6</v>
      </c>
      <c r="L111" s="228"/>
    </row>
    <row r="112" spans="2:12" s="205" customFormat="1" ht="14.4" customHeight="1">
      <c r="B112" s="228"/>
      <c r="E112" s="342">
        <f>E7</f>
        <v>0</v>
      </c>
      <c r="F112" s="343"/>
      <c r="G112" s="343"/>
      <c r="H112" s="343"/>
      <c r="L112" s="228"/>
    </row>
    <row r="113" spans="2:12" s="205" customFormat="1" ht="12" customHeight="1">
      <c r="B113" s="228"/>
      <c r="C113" s="227" t="s">
        <v>52</v>
      </c>
      <c r="L113" s="228"/>
    </row>
    <row r="114" spans="2:12" s="205" customFormat="1" ht="14.4" customHeight="1">
      <c r="B114" s="228"/>
      <c r="E114" s="340" t="str">
        <f>E9</f>
        <v>02 - Etapa I - vytápění</v>
      </c>
      <c r="F114" s="341"/>
      <c r="G114" s="341"/>
      <c r="H114" s="341"/>
      <c r="L114" s="228"/>
    </row>
    <row r="115" spans="2:12" s="205" customFormat="1" ht="7.05" customHeight="1">
      <c r="B115" s="228"/>
      <c r="L115" s="228"/>
    </row>
    <row r="116" spans="2:12" s="205" customFormat="1" ht="12" customHeight="1">
      <c r="B116" s="228"/>
      <c r="C116" s="227" t="s">
        <v>9</v>
      </c>
      <c r="F116" s="229" t="str">
        <f>F12</f>
        <v xml:space="preserve"> </v>
      </c>
      <c r="I116" s="227" t="s">
        <v>11</v>
      </c>
      <c r="J116" s="230" t="str">
        <f>IF(J12="","",J12)</f>
        <v/>
      </c>
      <c r="L116" s="228"/>
    </row>
    <row r="117" spans="2:12" s="205" customFormat="1" ht="7.05" customHeight="1">
      <c r="B117" s="228"/>
      <c r="L117" s="228"/>
    </row>
    <row r="118" spans="2:12" s="205" customFormat="1" ht="15.6" customHeight="1">
      <c r="B118" s="228"/>
      <c r="C118" s="227" t="s">
        <v>12</v>
      </c>
      <c r="F118" s="229" t="str">
        <f>E15</f>
        <v>Město Chotěboř</v>
      </c>
      <c r="I118" s="227" t="s">
        <v>17</v>
      </c>
      <c r="J118" s="258">
        <f>E21</f>
        <v>0</v>
      </c>
      <c r="L118" s="228"/>
    </row>
    <row r="119" spans="2:12" s="205" customFormat="1" ht="26.4" customHeight="1">
      <c r="B119" s="228"/>
      <c r="C119" s="227" t="s">
        <v>16</v>
      </c>
      <c r="F119" s="229" t="str">
        <f>IF(E18="","",E18)</f>
        <v/>
      </c>
      <c r="I119" s="227" t="s">
        <v>19</v>
      </c>
      <c r="J119" s="258" t="str">
        <f>E24</f>
        <v>Ing. Milan Landsman</v>
      </c>
      <c r="L119" s="228"/>
    </row>
    <row r="120" spans="2:12" s="205" customFormat="1" ht="10.2" customHeight="1">
      <c r="B120" s="228"/>
      <c r="L120" s="228"/>
    </row>
    <row r="121" spans="2:20" s="276" customFormat="1" ht="29.25" customHeight="1">
      <c r="B121" s="272"/>
      <c r="C121" s="200" t="s">
        <v>76</v>
      </c>
      <c r="D121" s="201" t="s">
        <v>43</v>
      </c>
      <c r="E121" s="201" t="s">
        <v>41</v>
      </c>
      <c r="F121" s="201" t="s">
        <v>42</v>
      </c>
      <c r="G121" s="201" t="s">
        <v>77</v>
      </c>
      <c r="H121" s="201" t="s">
        <v>78</v>
      </c>
      <c r="I121" s="201" t="s">
        <v>79</v>
      </c>
      <c r="J121" s="202" t="s">
        <v>56</v>
      </c>
      <c r="K121" s="203" t="s">
        <v>80</v>
      </c>
      <c r="L121" s="272"/>
      <c r="M121" s="273" t="s">
        <v>0</v>
      </c>
      <c r="N121" s="274" t="s">
        <v>26</v>
      </c>
      <c r="O121" s="274" t="s">
        <v>81</v>
      </c>
      <c r="P121" s="274" t="s">
        <v>82</v>
      </c>
      <c r="Q121" s="274" t="s">
        <v>83</v>
      </c>
      <c r="R121" s="274" t="s">
        <v>84</v>
      </c>
      <c r="S121" s="274" t="s">
        <v>85</v>
      </c>
      <c r="T121" s="275" t="s">
        <v>86</v>
      </c>
    </row>
    <row r="122" spans="2:63" s="205" customFormat="1" ht="22.8" customHeight="1">
      <c r="B122" s="228"/>
      <c r="C122" s="204" t="s">
        <v>87</v>
      </c>
      <c r="J122" s="206">
        <f>BK122</f>
        <v>0</v>
      </c>
      <c r="L122" s="228"/>
      <c r="M122" s="277"/>
      <c r="N122" s="234"/>
      <c r="O122" s="234"/>
      <c r="P122" s="278">
        <f>P123+P177</f>
        <v>0</v>
      </c>
      <c r="Q122" s="234"/>
      <c r="R122" s="278">
        <f>R123+R177</f>
        <v>0.5729399999999999</v>
      </c>
      <c r="S122" s="234"/>
      <c r="T122" s="279">
        <f>T123+T177</f>
        <v>0.20175260000000003</v>
      </c>
      <c r="AT122" s="221" t="s">
        <v>44</v>
      </c>
      <c r="AU122" s="221" t="s">
        <v>58</v>
      </c>
      <c r="BK122" s="280">
        <f>BK123+BK177</f>
        <v>0</v>
      </c>
    </row>
    <row r="123" spans="2:63" s="207" customFormat="1" ht="25.95" customHeight="1">
      <c r="B123" s="281"/>
      <c r="D123" s="208" t="s">
        <v>44</v>
      </c>
      <c r="E123" s="209" t="s">
        <v>264</v>
      </c>
      <c r="F123" s="209" t="s">
        <v>265</v>
      </c>
      <c r="J123" s="210">
        <f>BK123</f>
        <v>0</v>
      </c>
      <c r="L123" s="281"/>
      <c r="M123" s="282"/>
      <c r="P123" s="283">
        <f>P124+P130+P173</f>
        <v>0</v>
      </c>
      <c r="R123" s="283">
        <f>R124+R130+R173</f>
        <v>0.5729399999999999</v>
      </c>
      <c r="T123" s="284">
        <f>T124+T130+T173</f>
        <v>0.20175260000000003</v>
      </c>
      <c r="AR123" s="208" t="s">
        <v>48</v>
      </c>
      <c r="AT123" s="285" t="s">
        <v>44</v>
      </c>
      <c r="AU123" s="285" t="s">
        <v>45</v>
      </c>
      <c r="AY123" s="208" t="s">
        <v>90</v>
      </c>
      <c r="BK123" s="286">
        <f>BK124+BK130+BK173</f>
        <v>0</v>
      </c>
    </row>
    <row r="124" spans="2:63" s="207" customFormat="1" ht="22.8" customHeight="1">
      <c r="B124" s="281"/>
      <c r="D124" s="208" t="s">
        <v>44</v>
      </c>
      <c r="E124" s="211" t="s">
        <v>481</v>
      </c>
      <c r="F124" s="211" t="s">
        <v>482</v>
      </c>
      <c r="J124" s="212">
        <f>BK124</f>
        <v>0</v>
      </c>
      <c r="L124" s="281"/>
      <c r="M124" s="282"/>
      <c r="P124" s="283">
        <f>SUM(P125:P129)</f>
        <v>0</v>
      </c>
      <c r="R124" s="283">
        <f>SUM(R125:R129)</f>
        <v>0.00962</v>
      </c>
      <c r="T124" s="284">
        <f>SUM(T125:T129)</f>
        <v>0</v>
      </c>
      <c r="AR124" s="208" t="s">
        <v>48</v>
      </c>
      <c r="AT124" s="285" t="s">
        <v>44</v>
      </c>
      <c r="AU124" s="285" t="s">
        <v>46</v>
      </c>
      <c r="AY124" s="208" t="s">
        <v>90</v>
      </c>
      <c r="BK124" s="286">
        <f>SUM(BK125:BK129)</f>
        <v>0</v>
      </c>
    </row>
    <row r="125" spans="2:65" s="205" customFormat="1" ht="22.2" customHeight="1">
      <c r="B125" s="228"/>
      <c r="C125" s="213" t="s">
        <v>46</v>
      </c>
      <c r="D125" s="213" t="s">
        <v>93</v>
      </c>
      <c r="E125" s="214" t="s">
        <v>483</v>
      </c>
      <c r="F125" s="215" t="s">
        <v>484</v>
      </c>
      <c r="G125" s="216" t="s">
        <v>103</v>
      </c>
      <c r="H125" s="217">
        <v>13</v>
      </c>
      <c r="I125" s="73"/>
      <c r="J125" s="218">
        <f>ROUND(I125*H125,2)</f>
        <v>0</v>
      </c>
      <c r="K125" s="219"/>
      <c r="L125" s="228"/>
      <c r="M125" s="287" t="s">
        <v>0</v>
      </c>
      <c r="N125" s="288" t="s">
        <v>27</v>
      </c>
      <c r="P125" s="289">
        <f>O125*H125</f>
        <v>0</v>
      </c>
      <c r="Q125" s="289">
        <v>0.00024</v>
      </c>
      <c r="R125" s="289">
        <f>Q125*H125</f>
        <v>0.00312</v>
      </c>
      <c r="S125" s="289">
        <v>0</v>
      </c>
      <c r="T125" s="290">
        <f>S125*H125</f>
        <v>0</v>
      </c>
      <c r="AR125" s="291" t="s">
        <v>217</v>
      </c>
      <c r="AT125" s="291" t="s">
        <v>93</v>
      </c>
      <c r="AU125" s="291" t="s">
        <v>48</v>
      </c>
      <c r="AY125" s="221" t="s">
        <v>90</v>
      </c>
      <c r="BE125" s="292">
        <f>IF(N125="základní",J125,0)</f>
        <v>0</v>
      </c>
      <c r="BF125" s="292">
        <f>IF(N125="snížená",J125,0)</f>
        <v>0</v>
      </c>
      <c r="BG125" s="292">
        <f>IF(N125="zákl. přenesená",J125,0)</f>
        <v>0</v>
      </c>
      <c r="BH125" s="292">
        <f>IF(N125="sníž. přenesená",J125,0)</f>
        <v>0</v>
      </c>
      <c r="BI125" s="292">
        <f>IF(N125="nulová",J125,0)</f>
        <v>0</v>
      </c>
      <c r="BJ125" s="221" t="s">
        <v>46</v>
      </c>
      <c r="BK125" s="292">
        <f>ROUND(I125*H125,2)</f>
        <v>0</v>
      </c>
      <c r="BL125" s="221" t="s">
        <v>217</v>
      </c>
      <c r="BM125" s="291" t="s">
        <v>485</v>
      </c>
    </row>
    <row r="126" spans="2:65" s="205" customFormat="1" ht="22.2" customHeight="1">
      <c r="B126" s="228"/>
      <c r="C126" s="293" t="s">
        <v>48</v>
      </c>
      <c r="D126" s="293" t="s">
        <v>273</v>
      </c>
      <c r="E126" s="294" t="s">
        <v>486</v>
      </c>
      <c r="F126" s="295" t="s">
        <v>487</v>
      </c>
      <c r="G126" s="296" t="s">
        <v>103</v>
      </c>
      <c r="H126" s="297">
        <v>13</v>
      </c>
      <c r="I126" s="80"/>
      <c r="J126" s="298">
        <f>ROUND(I126*H126,2)</f>
        <v>0</v>
      </c>
      <c r="K126" s="299"/>
      <c r="L126" s="300"/>
      <c r="M126" s="301" t="s">
        <v>0</v>
      </c>
      <c r="N126" s="302" t="s">
        <v>27</v>
      </c>
      <c r="P126" s="289">
        <f>O126*H126</f>
        <v>0</v>
      </c>
      <c r="Q126" s="289">
        <v>0.00011</v>
      </c>
      <c r="R126" s="289">
        <f>Q126*H126</f>
        <v>0.00143</v>
      </c>
      <c r="S126" s="289">
        <v>0</v>
      </c>
      <c r="T126" s="290">
        <f>S126*H126</f>
        <v>0</v>
      </c>
      <c r="AR126" s="291" t="s">
        <v>276</v>
      </c>
      <c r="AT126" s="291" t="s">
        <v>273</v>
      </c>
      <c r="AU126" s="291" t="s">
        <v>48</v>
      </c>
      <c r="AY126" s="221" t="s">
        <v>90</v>
      </c>
      <c r="BE126" s="292">
        <f>IF(N126="základní",J126,0)</f>
        <v>0</v>
      </c>
      <c r="BF126" s="292">
        <f>IF(N126="snížená",J126,0)</f>
        <v>0</v>
      </c>
      <c r="BG126" s="292">
        <f>IF(N126="zákl. přenesená",J126,0)</f>
        <v>0</v>
      </c>
      <c r="BH126" s="292">
        <f>IF(N126="sníž. přenesená",J126,0)</f>
        <v>0</v>
      </c>
      <c r="BI126" s="292">
        <f>IF(N126="nulová",J126,0)</f>
        <v>0</v>
      </c>
      <c r="BJ126" s="221" t="s">
        <v>46</v>
      </c>
      <c r="BK126" s="292">
        <f>ROUND(I126*H126,2)</f>
        <v>0</v>
      </c>
      <c r="BL126" s="221" t="s">
        <v>217</v>
      </c>
      <c r="BM126" s="291" t="s">
        <v>488</v>
      </c>
    </row>
    <row r="127" spans="2:65" s="205" customFormat="1" ht="22.2" customHeight="1">
      <c r="B127" s="228"/>
      <c r="C127" s="213" t="s">
        <v>91</v>
      </c>
      <c r="D127" s="213" t="s">
        <v>93</v>
      </c>
      <c r="E127" s="214" t="s">
        <v>489</v>
      </c>
      <c r="F127" s="215" t="s">
        <v>490</v>
      </c>
      <c r="G127" s="216" t="s">
        <v>103</v>
      </c>
      <c r="H127" s="217">
        <v>13</v>
      </c>
      <c r="I127" s="73"/>
      <c r="J127" s="218">
        <f>ROUND(I127*H127,2)</f>
        <v>0</v>
      </c>
      <c r="K127" s="219"/>
      <c r="L127" s="228"/>
      <c r="M127" s="287" t="s">
        <v>0</v>
      </c>
      <c r="N127" s="288" t="s">
        <v>27</v>
      </c>
      <c r="P127" s="289">
        <f>O127*H127</f>
        <v>0</v>
      </c>
      <c r="Q127" s="289">
        <v>0.00039</v>
      </c>
      <c r="R127" s="289">
        <f>Q127*H127</f>
        <v>0.00507</v>
      </c>
      <c r="S127" s="289">
        <v>0</v>
      </c>
      <c r="T127" s="290">
        <f>S127*H127</f>
        <v>0</v>
      </c>
      <c r="AR127" s="291" t="s">
        <v>217</v>
      </c>
      <c r="AT127" s="291" t="s">
        <v>93</v>
      </c>
      <c r="AU127" s="291" t="s">
        <v>48</v>
      </c>
      <c r="AY127" s="221" t="s">
        <v>90</v>
      </c>
      <c r="BE127" s="292">
        <f>IF(N127="základní",J127,0)</f>
        <v>0</v>
      </c>
      <c r="BF127" s="292">
        <f>IF(N127="snížená",J127,0)</f>
        <v>0</v>
      </c>
      <c r="BG127" s="292">
        <f>IF(N127="zákl. přenesená",J127,0)</f>
        <v>0</v>
      </c>
      <c r="BH127" s="292">
        <f>IF(N127="sníž. přenesená",J127,0)</f>
        <v>0</v>
      </c>
      <c r="BI127" s="292">
        <f>IF(N127="nulová",J127,0)</f>
        <v>0</v>
      </c>
      <c r="BJ127" s="221" t="s">
        <v>46</v>
      </c>
      <c r="BK127" s="292">
        <f>ROUND(I127*H127,2)</f>
        <v>0</v>
      </c>
      <c r="BL127" s="221" t="s">
        <v>217</v>
      </c>
      <c r="BM127" s="291" t="s">
        <v>491</v>
      </c>
    </row>
    <row r="128" spans="2:65" s="205" customFormat="1" ht="13.8" customHeight="1">
      <c r="B128" s="228"/>
      <c r="C128" s="213" t="s">
        <v>97</v>
      </c>
      <c r="D128" s="213" t="s">
        <v>93</v>
      </c>
      <c r="E128" s="214" t="s">
        <v>492</v>
      </c>
      <c r="F128" s="215" t="s">
        <v>493</v>
      </c>
      <c r="G128" s="216" t="s">
        <v>190</v>
      </c>
      <c r="H128" s="217">
        <v>0.01</v>
      </c>
      <c r="I128" s="73"/>
      <c r="J128" s="218">
        <f>ROUND(I128*H128,2)</f>
        <v>0</v>
      </c>
      <c r="K128" s="219"/>
      <c r="L128" s="228"/>
      <c r="M128" s="287" t="s">
        <v>0</v>
      </c>
      <c r="N128" s="288" t="s">
        <v>27</v>
      </c>
      <c r="P128" s="289">
        <f>O128*H128</f>
        <v>0</v>
      </c>
      <c r="Q128" s="289">
        <v>0</v>
      </c>
      <c r="R128" s="289">
        <f>Q128*H128</f>
        <v>0</v>
      </c>
      <c r="S128" s="289">
        <v>0</v>
      </c>
      <c r="T128" s="290">
        <f>S128*H128</f>
        <v>0</v>
      </c>
      <c r="AR128" s="291" t="s">
        <v>217</v>
      </c>
      <c r="AT128" s="291" t="s">
        <v>93</v>
      </c>
      <c r="AU128" s="291" t="s">
        <v>48</v>
      </c>
      <c r="AY128" s="221" t="s">
        <v>90</v>
      </c>
      <c r="BE128" s="292">
        <f>IF(N128="základní",J128,0)</f>
        <v>0</v>
      </c>
      <c r="BF128" s="292">
        <f>IF(N128="snížená",J128,0)</f>
        <v>0</v>
      </c>
      <c r="BG128" s="292">
        <f>IF(N128="zákl. přenesená",J128,0)</f>
        <v>0</v>
      </c>
      <c r="BH128" s="292">
        <f>IF(N128="sníž. přenesená",J128,0)</f>
        <v>0</v>
      </c>
      <c r="BI128" s="292">
        <f>IF(N128="nulová",J128,0)</f>
        <v>0</v>
      </c>
      <c r="BJ128" s="221" t="s">
        <v>46</v>
      </c>
      <c r="BK128" s="292">
        <f>ROUND(I128*H128,2)</f>
        <v>0</v>
      </c>
      <c r="BL128" s="221" t="s">
        <v>217</v>
      </c>
      <c r="BM128" s="291" t="s">
        <v>494</v>
      </c>
    </row>
    <row r="129" spans="2:65" s="205" customFormat="1" ht="22.2" customHeight="1">
      <c r="B129" s="228"/>
      <c r="C129" s="213" t="s">
        <v>144</v>
      </c>
      <c r="D129" s="213" t="s">
        <v>93</v>
      </c>
      <c r="E129" s="214" t="s">
        <v>495</v>
      </c>
      <c r="F129" s="215" t="s">
        <v>496</v>
      </c>
      <c r="G129" s="216" t="s">
        <v>190</v>
      </c>
      <c r="H129" s="217">
        <v>0.01</v>
      </c>
      <c r="I129" s="73"/>
      <c r="J129" s="218">
        <f>ROUND(I129*H129,2)</f>
        <v>0</v>
      </c>
      <c r="K129" s="219"/>
      <c r="L129" s="228"/>
      <c r="M129" s="287" t="s">
        <v>0</v>
      </c>
      <c r="N129" s="288" t="s">
        <v>27</v>
      </c>
      <c r="P129" s="289">
        <f>O129*H129</f>
        <v>0</v>
      </c>
      <c r="Q129" s="289">
        <v>0</v>
      </c>
      <c r="R129" s="289">
        <f>Q129*H129</f>
        <v>0</v>
      </c>
      <c r="S129" s="289">
        <v>0</v>
      </c>
      <c r="T129" s="290">
        <f>S129*H129</f>
        <v>0</v>
      </c>
      <c r="AR129" s="291" t="s">
        <v>217</v>
      </c>
      <c r="AT129" s="291" t="s">
        <v>93</v>
      </c>
      <c r="AU129" s="291" t="s">
        <v>48</v>
      </c>
      <c r="AY129" s="221" t="s">
        <v>90</v>
      </c>
      <c r="BE129" s="292">
        <f>IF(N129="základní",J129,0)</f>
        <v>0</v>
      </c>
      <c r="BF129" s="292">
        <f>IF(N129="snížená",J129,0)</f>
        <v>0</v>
      </c>
      <c r="BG129" s="292">
        <f>IF(N129="zákl. přenesená",J129,0)</f>
        <v>0</v>
      </c>
      <c r="BH129" s="292">
        <f>IF(N129="sníž. přenesená",J129,0)</f>
        <v>0</v>
      </c>
      <c r="BI129" s="292">
        <f>IF(N129="nulová",J129,0)</f>
        <v>0</v>
      </c>
      <c r="BJ129" s="221" t="s">
        <v>46</v>
      </c>
      <c r="BK129" s="292">
        <f>ROUND(I129*H129,2)</f>
        <v>0</v>
      </c>
      <c r="BL129" s="221" t="s">
        <v>217</v>
      </c>
      <c r="BM129" s="291" t="s">
        <v>497</v>
      </c>
    </row>
    <row r="130" spans="2:63" s="207" customFormat="1" ht="22.8" customHeight="1">
      <c r="B130" s="281"/>
      <c r="D130" s="208" t="s">
        <v>44</v>
      </c>
      <c r="E130" s="211" t="s">
        <v>498</v>
      </c>
      <c r="F130" s="211" t="s">
        <v>499</v>
      </c>
      <c r="J130" s="212">
        <f>BK130</f>
        <v>0</v>
      </c>
      <c r="L130" s="281"/>
      <c r="M130" s="282"/>
      <c r="P130" s="283">
        <f>SUM(P131:P172)</f>
        <v>0</v>
      </c>
      <c r="R130" s="283">
        <f>SUM(R131:R172)</f>
        <v>0.5523199999999999</v>
      </c>
      <c r="T130" s="284">
        <f>SUM(T131:T172)</f>
        <v>0.20175260000000003</v>
      </c>
      <c r="AR130" s="208" t="s">
        <v>48</v>
      </c>
      <c r="AT130" s="285" t="s">
        <v>44</v>
      </c>
      <c r="AU130" s="285" t="s">
        <v>46</v>
      </c>
      <c r="AY130" s="208" t="s">
        <v>90</v>
      </c>
      <c r="BK130" s="286">
        <f>SUM(BK131:BK172)</f>
        <v>0</v>
      </c>
    </row>
    <row r="131" spans="2:65" s="205" customFormat="1" ht="22.2" customHeight="1">
      <c r="B131" s="228"/>
      <c r="C131" s="213" t="s">
        <v>99</v>
      </c>
      <c r="D131" s="213" t="s">
        <v>93</v>
      </c>
      <c r="E131" s="214" t="s">
        <v>500</v>
      </c>
      <c r="F131" s="215" t="s">
        <v>501</v>
      </c>
      <c r="G131" s="216" t="s">
        <v>103</v>
      </c>
      <c r="H131" s="217">
        <v>13</v>
      </c>
      <c r="I131" s="73"/>
      <c r="J131" s="218">
        <f>ROUND(I131*H131,2)</f>
        <v>0</v>
      </c>
      <c r="K131" s="219"/>
      <c r="L131" s="228"/>
      <c r="M131" s="287" t="s">
        <v>0</v>
      </c>
      <c r="N131" s="288" t="s">
        <v>27</v>
      </c>
      <c r="P131" s="289">
        <f>O131*H131</f>
        <v>0</v>
      </c>
      <c r="Q131" s="289">
        <v>0</v>
      </c>
      <c r="R131" s="289">
        <f>Q131*H131</f>
        <v>0</v>
      </c>
      <c r="S131" s="289">
        <v>0</v>
      </c>
      <c r="T131" s="290">
        <f>S131*H131</f>
        <v>0</v>
      </c>
      <c r="AR131" s="291" t="s">
        <v>217</v>
      </c>
      <c r="AT131" s="291" t="s">
        <v>93</v>
      </c>
      <c r="AU131" s="291" t="s">
        <v>48</v>
      </c>
      <c r="AY131" s="221" t="s">
        <v>90</v>
      </c>
      <c r="BE131" s="292">
        <f>IF(N131="základní",J131,0)</f>
        <v>0</v>
      </c>
      <c r="BF131" s="292">
        <f>IF(N131="snížená",J131,0)</f>
        <v>0</v>
      </c>
      <c r="BG131" s="292">
        <f>IF(N131="zákl. přenesená",J131,0)</f>
        <v>0</v>
      </c>
      <c r="BH131" s="292">
        <f>IF(N131="sníž. přenesená",J131,0)</f>
        <v>0</v>
      </c>
      <c r="BI131" s="292">
        <f>IF(N131="nulová",J131,0)</f>
        <v>0</v>
      </c>
      <c r="BJ131" s="221" t="s">
        <v>46</v>
      </c>
      <c r="BK131" s="292">
        <f>ROUND(I131*H131,2)</f>
        <v>0</v>
      </c>
      <c r="BL131" s="221" t="s">
        <v>217</v>
      </c>
      <c r="BM131" s="291" t="s">
        <v>502</v>
      </c>
    </row>
    <row r="132" spans="2:65" s="205" customFormat="1" ht="13.8" customHeight="1">
      <c r="B132" s="228"/>
      <c r="C132" s="213" t="s">
        <v>166</v>
      </c>
      <c r="D132" s="213" t="s">
        <v>93</v>
      </c>
      <c r="E132" s="214" t="s">
        <v>503</v>
      </c>
      <c r="F132" s="215" t="s">
        <v>504</v>
      </c>
      <c r="G132" s="216" t="s">
        <v>96</v>
      </c>
      <c r="H132" s="217">
        <v>8.477</v>
      </c>
      <c r="I132" s="73"/>
      <c r="J132" s="218">
        <f>ROUND(I132*H132,2)</f>
        <v>0</v>
      </c>
      <c r="K132" s="219"/>
      <c r="L132" s="228"/>
      <c r="M132" s="287" t="s">
        <v>0</v>
      </c>
      <c r="N132" s="288" t="s">
        <v>27</v>
      </c>
      <c r="P132" s="289">
        <f>O132*H132</f>
        <v>0</v>
      </c>
      <c r="Q132" s="289">
        <v>0</v>
      </c>
      <c r="R132" s="289">
        <f>Q132*H132</f>
        <v>0</v>
      </c>
      <c r="S132" s="289">
        <v>0.0238</v>
      </c>
      <c r="T132" s="290">
        <f>S132*H132</f>
        <v>0.20175260000000003</v>
      </c>
      <c r="AR132" s="291" t="s">
        <v>217</v>
      </c>
      <c r="AT132" s="291" t="s">
        <v>93</v>
      </c>
      <c r="AU132" s="291" t="s">
        <v>48</v>
      </c>
      <c r="AY132" s="221" t="s">
        <v>90</v>
      </c>
      <c r="BE132" s="292">
        <f>IF(N132="základní",J132,0)</f>
        <v>0</v>
      </c>
      <c r="BF132" s="292">
        <f>IF(N132="snížená",J132,0)</f>
        <v>0</v>
      </c>
      <c r="BG132" s="292">
        <f>IF(N132="zákl. přenesená",J132,0)</f>
        <v>0</v>
      </c>
      <c r="BH132" s="292">
        <f>IF(N132="sníž. přenesená",J132,0)</f>
        <v>0</v>
      </c>
      <c r="BI132" s="292">
        <f>IF(N132="nulová",J132,0)</f>
        <v>0</v>
      </c>
      <c r="BJ132" s="221" t="s">
        <v>46</v>
      </c>
      <c r="BK132" s="292">
        <f>ROUND(I132*H132,2)</f>
        <v>0</v>
      </c>
      <c r="BL132" s="221" t="s">
        <v>217</v>
      </c>
      <c r="BM132" s="291" t="s">
        <v>505</v>
      </c>
    </row>
    <row r="133" spans="2:51" s="304" customFormat="1" ht="12">
      <c r="B133" s="303"/>
      <c r="D133" s="305" t="s">
        <v>108</v>
      </c>
      <c r="E133" s="306" t="s">
        <v>0</v>
      </c>
      <c r="F133" s="307" t="s">
        <v>506</v>
      </c>
      <c r="H133" s="306" t="s">
        <v>0</v>
      </c>
      <c r="L133" s="303"/>
      <c r="M133" s="308"/>
      <c r="T133" s="309"/>
      <c r="AT133" s="306" t="s">
        <v>108</v>
      </c>
      <c r="AU133" s="306" t="s">
        <v>48</v>
      </c>
      <c r="AV133" s="304" t="s">
        <v>46</v>
      </c>
      <c r="AW133" s="304" t="s">
        <v>18</v>
      </c>
      <c r="AX133" s="304" t="s">
        <v>45</v>
      </c>
      <c r="AY133" s="306" t="s">
        <v>90</v>
      </c>
    </row>
    <row r="134" spans="2:51" s="311" customFormat="1" ht="12">
      <c r="B134" s="310"/>
      <c r="D134" s="305" t="s">
        <v>108</v>
      </c>
      <c r="E134" s="312" t="s">
        <v>0</v>
      </c>
      <c r="F134" s="313" t="s">
        <v>507</v>
      </c>
      <c r="H134" s="314">
        <v>1.828</v>
      </c>
      <c r="L134" s="310"/>
      <c r="M134" s="315"/>
      <c r="T134" s="316"/>
      <c r="AT134" s="312" t="s">
        <v>108</v>
      </c>
      <c r="AU134" s="312" t="s">
        <v>48</v>
      </c>
      <c r="AV134" s="311" t="s">
        <v>48</v>
      </c>
      <c r="AW134" s="311" t="s">
        <v>18</v>
      </c>
      <c r="AX134" s="311" t="s">
        <v>45</v>
      </c>
      <c r="AY134" s="312" t="s">
        <v>90</v>
      </c>
    </row>
    <row r="135" spans="2:51" s="311" customFormat="1" ht="12">
      <c r="B135" s="310"/>
      <c r="D135" s="305" t="s">
        <v>108</v>
      </c>
      <c r="E135" s="312" t="s">
        <v>0</v>
      </c>
      <c r="F135" s="313" t="s">
        <v>508</v>
      </c>
      <c r="H135" s="314">
        <v>0.776</v>
      </c>
      <c r="L135" s="310"/>
      <c r="M135" s="315"/>
      <c r="T135" s="316"/>
      <c r="AT135" s="312" t="s">
        <v>108</v>
      </c>
      <c r="AU135" s="312" t="s">
        <v>48</v>
      </c>
      <c r="AV135" s="311" t="s">
        <v>48</v>
      </c>
      <c r="AW135" s="311" t="s">
        <v>18</v>
      </c>
      <c r="AX135" s="311" t="s">
        <v>45</v>
      </c>
      <c r="AY135" s="312" t="s">
        <v>90</v>
      </c>
    </row>
    <row r="136" spans="2:51" s="304" customFormat="1" ht="12">
      <c r="B136" s="303"/>
      <c r="D136" s="305" t="s">
        <v>108</v>
      </c>
      <c r="E136" s="306" t="s">
        <v>0</v>
      </c>
      <c r="F136" s="307" t="s">
        <v>509</v>
      </c>
      <c r="H136" s="306" t="s">
        <v>0</v>
      </c>
      <c r="L136" s="303"/>
      <c r="M136" s="308"/>
      <c r="T136" s="309"/>
      <c r="AT136" s="306" t="s">
        <v>108</v>
      </c>
      <c r="AU136" s="306" t="s">
        <v>48</v>
      </c>
      <c r="AV136" s="304" t="s">
        <v>46</v>
      </c>
      <c r="AW136" s="304" t="s">
        <v>18</v>
      </c>
      <c r="AX136" s="304" t="s">
        <v>45</v>
      </c>
      <c r="AY136" s="306" t="s">
        <v>90</v>
      </c>
    </row>
    <row r="137" spans="2:51" s="311" customFormat="1" ht="12">
      <c r="B137" s="310"/>
      <c r="D137" s="305" t="s">
        <v>108</v>
      </c>
      <c r="E137" s="312" t="s">
        <v>0</v>
      </c>
      <c r="F137" s="313" t="s">
        <v>510</v>
      </c>
      <c r="H137" s="314">
        <v>0.554</v>
      </c>
      <c r="L137" s="310"/>
      <c r="M137" s="315"/>
      <c r="T137" s="316"/>
      <c r="AT137" s="312" t="s">
        <v>108</v>
      </c>
      <c r="AU137" s="312" t="s">
        <v>48</v>
      </c>
      <c r="AV137" s="311" t="s">
        <v>48</v>
      </c>
      <c r="AW137" s="311" t="s">
        <v>18</v>
      </c>
      <c r="AX137" s="311" t="s">
        <v>45</v>
      </c>
      <c r="AY137" s="312" t="s">
        <v>90</v>
      </c>
    </row>
    <row r="138" spans="2:51" s="311" customFormat="1" ht="12">
      <c r="B138" s="310"/>
      <c r="D138" s="305" t="s">
        <v>108</v>
      </c>
      <c r="E138" s="312" t="s">
        <v>0</v>
      </c>
      <c r="F138" s="313" t="s">
        <v>511</v>
      </c>
      <c r="H138" s="314">
        <v>2.438</v>
      </c>
      <c r="L138" s="310"/>
      <c r="M138" s="315"/>
      <c r="T138" s="316"/>
      <c r="AT138" s="312" t="s">
        <v>108</v>
      </c>
      <c r="AU138" s="312" t="s">
        <v>48</v>
      </c>
      <c r="AV138" s="311" t="s">
        <v>48</v>
      </c>
      <c r="AW138" s="311" t="s">
        <v>18</v>
      </c>
      <c r="AX138" s="311" t="s">
        <v>45</v>
      </c>
      <c r="AY138" s="312" t="s">
        <v>90</v>
      </c>
    </row>
    <row r="139" spans="2:51" s="311" customFormat="1" ht="12">
      <c r="B139" s="310"/>
      <c r="D139" s="305" t="s">
        <v>108</v>
      </c>
      <c r="E139" s="312" t="s">
        <v>0</v>
      </c>
      <c r="F139" s="313" t="s">
        <v>512</v>
      </c>
      <c r="H139" s="314">
        <v>1.33</v>
      </c>
      <c r="L139" s="310"/>
      <c r="M139" s="315"/>
      <c r="T139" s="316"/>
      <c r="AT139" s="312" t="s">
        <v>108</v>
      </c>
      <c r="AU139" s="312" t="s">
        <v>48</v>
      </c>
      <c r="AV139" s="311" t="s">
        <v>48</v>
      </c>
      <c r="AW139" s="311" t="s">
        <v>18</v>
      </c>
      <c r="AX139" s="311" t="s">
        <v>45</v>
      </c>
      <c r="AY139" s="312" t="s">
        <v>90</v>
      </c>
    </row>
    <row r="140" spans="2:51" s="311" customFormat="1" ht="12">
      <c r="B140" s="310"/>
      <c r="D140" s="305" t="s">
        <v>108</v>
      </c>
      <c r="E140" s="312" t="s">
        <v>0</v>
      </c>
      <c r="F140" s="313" t="s">
        <v>513</v>
      </c>
      <c r="H140" s="314">
        <v>1.551</v>
      </c>
      <c r="L140" s="310"/>
      <c r="M140" s="315"/>
      <c r="T140" s="316"/>
      <c r="AT140" s="312" t="s">
        <v>108</v>
      </c>
      <c r="AU140" s="312" t="s">
        <v>48</v>
      </c>
      <c r="AV140" s="311" t="s">
        <v>48</v>
      </c>
      <c r="AW140" s="311" t="s">
        <v>18</v>
      </c>
      <c r="AX140" s="311" t="s">
        <v>45</v>
      </c>
      <c r="AY140" s="312" t="s">
        <v>90</v>
      </c>
    </row>
    <row r="141" spans="2:51" s="318" customFormat="1" ht="12">
      <c r="B141" s="317"/>
      <c r="D141" s="305" t="s">
        <v>108</v>
      </c>
      <c r="E141" s="319" t="s">
        <v>0</v>
      </c>
      <c r="F141" s="320" t="s">
        <v>143</v>
      </c>
      <c r="H141" s="321">
        <v>8.477</v>
      </c>
      <c r="L141" s="317"/>
      <c r="M141" s="322"/>
      <c r="T141" s="323"/>
      <c r="AT141" s="319" t="s">
        <v>108</v>
      </c>
      <c r="AU141" s="319" t="s">
        <v>48</v>
      </c>
      <c r="AV141" s="318" t="s">
        <v>97</v>
      </c>
      <c r="AW141" s="318" t="s">
        <v>18</v>
      </c>
      <c r="AX141" s="318" t="s">
        <v>46</v>
      </c>
      <c r="AY141" s="319" t="s">
        <v>90</v>
      </c>
    </row>
    <row r="142" spans="2:65" s="205" customFormat="1" ht="22.2" customHeight="1">
      <c r="B142" s="228"/>
      <c r="C142" s="213" t="s">
        <v>172</v>
      </c>
      <c r="D142" s="213" t="s">
        <v>93</v>
      </c>
      <c r="E142" s="214" t="s">
        <v>514</v>
      </c>
      <c r="F142" s="215" t="s">
        <v>515</v>
      </c>
      <c r="G142" s="216" t="s">
        <v>103</v>
      </c>
      <c r="H142" s="217">
        <v>3</v>
      </c>
      <c r="I142" s="73"/>
      <c r="J142" s="218">
        <f>ROUND(I142*H142,2)</f>
        <v>0</v>
      </c>
      <c r="K142" s="219"/>
      <c r="L142" s="228"/>
      <c r="M142" s="287" t="s">
        <v>0</v>
      </c>
      <c r="N142" s="288" t="s">
        <v>27</v>
      </c>
      <c r="P142" s="289">
        <f>O142*H142</f>
        <v>0</v>
      </c>
      <c r="Q142" s="289">
        <v>0.0252</v>
      </c>
      <c r="R142" s="289">
        <f>Q142*H142</f>
        <v>0.0756</v>
      </c>
      <c r="S142" s="289">
        <v>0</v>
      </c>
      <c r="T142" s="290">
        <f>S142*H142</f>
        <v>0</v>
      </c>
      <c r="AR142" s="291" t="s">
        <v>217</v>
      </c>
      <c r="AT142" s="291" t="s">
        <v>93</v>
      </c>
      <c r="AU142" s="291" t="s">
        <v>48</v>
      </c>
      <c r="AY142" s="221" t="s">
        <v>90</v>
      </c>
      <c r="BE142" s="292">
        <f>IF(N142="základní",J142,0)</f>
        <v>0</v>
      </c>
      <c r="BF142" s="292">
        <f>IF(N142="snížená",J142,0)</f>
        <v>0</v>
      </c>
      <c r="BG142" s="292">
        <f>IF(N142="zákl. přenesená",J142,0)</f>
        <v>0</v>
      </c>
      <c r="BH142" s="292">
        <f>IF(N142="sníž. přenesená",J142,0)</f>
        <v>0</v>
      </c>
      <c r="BI142" s="292">
        <f>IF(N142="nulová",J142,0)</f>
        <v>0</v>
      </c>
      <c r="BJ142" s="221" t="s">
        <v>46</v>
      </c>
      <c r="BK142" s="292">
        <f>ROUND(I142*H142,2)</f>
        <v>0</v>
      </c>
      <c r="BL142" s="221" t="s">
        <v>217</v>
      </c>
      <c r="BM142" s="291" t="s">
        <v>516</v>
      </c>
    </row>
    <row r="143" spans="2:47" s="205" customFormat="1" ht="19.2">
      <c r="B143" s="228"/>
      <c r="D143" s="305" t="s">
        <v>517</v>
      </c>
      <c r="F143" s="324" t="s">
        <v>518</v>
      </c>
      <c r="L143" s="228"/>
      <c r="M143" s="325"/>
      <c r="T143" s="326"/>
      <c r="AT143" s="221" t="s">
        <v>517</v>
      </c>
      <c r="AU143" s="221" t="s">
        <v>48</v>
      </c>
    </row>
    <row r="144" spans="2:65" s="205" customFormat="1" ht="22.2" customHeight="1">
      <c r="B144" s="228"/>
      <c r="C144" s="213" t="s">
        <v>179</v>
      </c>
      <c r="D144" s="213" t="s">
        <v>93</v>
      </c>
      <c r="E144" s="214" t="s">
        <v>519</v>
      </c>
      <c r="F144" s="215" t="s">
        <v>520</v>
      </c>
      <c r="G144" s="216" t="s">
        <v>103</v>
      </c>
      <c r="H144" s="217">
        <v>1</v>
      </c>
      <c r="I144" s="73"/>
      <c r="J144" s="218">
        <f>ROUND(I144*H144,2)</f>
        <v>0</v>
      </c>
      <c r="K144" s="219"/>
      <c r="L144" s="228"/>
      <c r="M144" s="287" t="s">
        <v>0</v>
      </c>
      <c r="N144" s="288" t="s">
        <v>27</v>
      </c>
      <c r="P144" s="289">
        <f>O144*H144</f>
        <v>0</v>
      </c>
      <c r="Q144" s="289">
        <v>0.0323</v>
      </c>
      <c r="R144" s="289">
        <f>Q144*H144</f>
        <v>0.0323</v>
      </c>
      <c r="S144" s="289">
        <v>0</v>
      </c>
      <c r="T144" s="290">
        <f>S144*H144</f>
        <v>0</v>
      </c>
      <c r="AR144" s="291" t="s">
        <v>217</v>
      </c>
      <c r="AT144" s="291" t="s">
        <v>93</v>
      </c>
      <c r="AU144" s="291" t="s">
        <v>48</v>
      </c>
      <c r="AY144" s="221" t="s">
        <v>90</v>
      </c>
      <c r="BE144" s="292">
        <f>IF(N144="základní",J144,0)</f>
        <v>0</v>
      </c>
      <c r="BF144" s="292">
        <f>IF(N144="snížená",J144,0)</f>
        <v>0</v>
      </c>
      <c r="BG144" s="292">
        <f>IF(N144="zákl. přenesená",J144,0)</f>
        <v>0</v>
      </c>
      <c r="BH144" s="292">
        <f>IF(N144="sníž. přenesená",J144,0)</f>
        <v>0</v>
      </c>
      <c r="BI144" s="292">
        <f>IF(N144="nulová",J144,0)</f>
        <v>0</v>
      </c>
      <c r="BJ144" s="221" t="s">
        <v>46</v>
      </c>
      <c r="BK144" s="292">
        <f>ROUND(I144*H144,2)</f>
        <v>0</v>
      </c>
      <c r="BL144" s="221" t="s">
        <v>217</v>
      </c>
      <c r="BM144" s="291" t="s">
        <v>521</v>
      </c>
    </row>
    <row r="145" spans="2:47" s="205" customFormat="1" ht="19.2">
      <c r="B145" s="228"/>
      <c r="D145" s="305" t="s">
        <v>517</v>
      </c>
      <c r="F145" s="324" t="s">
        <v>518</v>
      </c>
      <c r="L145" s="228"/>
      <c r="M145" s="325"/>
      <c r="T145" s="326"/>
      <c r="AT145" s="221" t="s">
        <v>517</v>
      </c>
      <c r="AU145" s="221" t="s">
        <v>48</v>
      </c>
    </row>
    <row r="146" spans="2:65" s="205" customFormat="1" ht="22.2" customHeight="1">
      <c r="B146" s="228"/>
      <c r="C146" s="213" t="s">
        <v>183</v>
      </c>
      <c r="D146" s="213" t="s">
        <v>93</v>
      </c>
      <c r="E146" s="214" t="s">
        <v>522</v>
      </c>
      <c r="F146" s="215" t="s">
        <v>523</v>
      </c>
      <c r="G146" s="216" t="s">
        <v>103</v>
      </c>
      <c r="H146" s="217">
        <v>1</v>
      </c>
      <c r="I146" s="73"/>
      <c r="J146" s="218">
        <f>ROUND(I146*H146,2)</f>
        <v>0</v>
      </c>
      <c r="K146" s="219"/>
      <c r="L146" s="228"/>
      <c r="M146" s="287" t="s">
        <v>0</v>
      </c>
      <c r="N146" s="288" t="s">
        <v>27</v>
      </c>
      <c r="P146" s="289">
        <f>O146*H146</f>
        <v>0</v>
      </c>
      <c r="Q146" s="289">
        <v>0.0423</v>
      </c>
      <c r="R146" s="289">
        <f>Q146*H146</f>
        <v>0.0423</v>
      </c>
      <c r="S146" s="289">
        <v>0</v>
      </c>
      <c r="T146" s="290">
        <f>S146*H146</f>
        <v>0</v>
      </c>
      <c r="AR146" s="291" t="s">
        <v>217</v>
      </c>
      <c r="AT146" s="291" t="s">
        <v>93</v>
      </c>
      <c r="AU146" s="291" t="s">
        <v>48</v>
      </c>
      <c r="AY146" s="221" t="s">
        <v>90</v>
      </c>
      <c r="BE146" s="292">
        <f>IF(N146="základní",J146,0)</f>
        <v>0</v>
      </c>
      <c r="BF146" s="292">
        <f>IF(N146="snížená",J146,0)</f>
        <v>0</v>
      </c>
      <c r="BG146" s="292">
        <f>IF(N146="zákl. přenesená",J146,0)</f>
        <v>0</v>
      </c>
      <c r="BH146" s="292">
        <f>IF(N146="sníž. přenesená",J146,0)</f>
        <v>0</v>
      </c>
      <c r="BI146" s="292">
        <f>IF(N146="nulová",J146,0)</f>
        <v>0</v>
      </c>
      <c r="BJ146" s="221" t="s">
        <v>46</v>
      </c>
      <c r="BK146" s="292">
        <f>ROUND(I146*H146,2)</f>
        <v>0</v>
      </c>
      <c r="BL146" s="221" t="s">
        <v>217</v>
      </c>
      <c r="BM146" s="291" t="s">
        <v>524</v>
      </c>
    </row>
    <row r="147" spans="2:47" s="205" customFormat="1" ht="19.2">
      <c r="B147" s="228"/>
      <c r="D147" s="305" t="s">
        <v>517</v>
      </c>
      <c r="F147" s="324" t="s">
        <v>518</v>
      </c>
      <c r="L147" s="228"/>
      <c r="M147" s="325"/>
      <c r="T147" s="326"/>
      <c r="AT147" s="221" t="s">
        <v>517</v>
      </c>
      <c r="AU147" s="221" t="s">
        <v>48</v>
      </c>
    </row>
    <row r="148" spans="2:65" s="205" customFormat="1" ht="22.2" customHeight="1">
      <c r="B148" s="228"/>
      <c r="C148" s="213" t="s">
        <v>187</v>
      </c>
      <c r="D148" s="213" t="s">
        <v>93</v>
      </c>
      <c r="E148" s="214" t="s">
        <v>525</v>
      </c>
      <c r="F148" s="215" t="s">
        <v>526</v>
      </c>
      <c r="G148" s="216" t="s">
        <v>103</v>
      </c>
      <c r="H148" s="217">
        <v>4</v>
      </c>
      <c r="I148" s="73"/>
      <c r="J148" s="218">
        <f>ROUND(I148*H148,2)</f>
        <v>0</v>
      </c>
      <c r="K148" s="219"/>
      <c r="L148" s="228"/>
      <c r="M148" s="287" t="s">
        <v>0</v>
      </c>
      <c r="N148" s="288" t="s">
        <v>27</v>
      </c>
      <c r="P148" s="289">
        <f>O148*H148</f>
        <v>0</v>
      </c>
      <c r="Q148" s="289">
        <v>0.0462</v>
      </c>
      <c r="R148" s="289">
        <f>Q148*H148</f>
        <v>0.1848</v>
      </c>
      <c r="S148" s="289">
        <v>0</v>
      </c>
      <c r="T148" s="290">
        <f>S148*H148</f>
        <v>0</v>
      </c>
      <c r="AR148" s="291" t="s">
        <v>217</v>
      </c>
      <c r="AT148" s="291" t="s">
        <v>93</v>
      </c>
      <c r="AU148" s="291" t="s">
        <v>48</v>
      </c>
      <c r="AY148" s="221" t="s">
        <v>90</v>
      </c>
      <c r="BE148" s="292">
        <f>IF(N148="základní",J148,0)</f>
        <v>0</v>
      </c>
      <c r="BF148" s="292">
        <f>IF(N148="snížená",J148,0)</f>
        <v>0</v>
      </c>
      <c r="BG148" s="292">
        <f>IF(N148="zákl. přenesená",J148,0)</f>
        <v>0</v>
      </c>
      <c r="BH148" s="292">
        <f>IF(N148="sníž. přenesená",J148,0)</f>
        <v>0</v>
      </c>
      <c r="BI148" s="292">
        <f>IF(N148="nulová",J148,0)</f>
        <v>0</v>
      </c>
      <c r="BJ148" s="221" t="s">
        <v>46</v>
      </c>
      <c r="BK148" s="292">
        <f>ROUND(I148*H148,2)</f>
        <v>0</v>
      </c>
      <c r="BL148" s="221" t="s">
        <v>217</v>
      </c>
      <c r="BM148" s="291" t="s">
        <v>527</v>
      </c>
    </row>
    <row r="149" spans="2:47" s="205" customFormat="1" ht="19.2">
      <c r="B149" s="228"/>
      <c r="D149" s="305" t="s">
        <v>517</v>
      </c>
      <c r="F149" s="324" t="s">
        <v>518</v>
      </c>
      <c r="L149" s="228"/>
      <c r="M149" s="325"/>
      <c r="T149" s="326"/>
      <c r="AT149" s="221" t="s">
        <v>517</v>
      </c>
      <c r="AU149" s="221" t="s">
        <v>48</v>
      </c>
    </row>
    <row r="150" spans="2:65" s="205" customFormat="1" ht="22.2" customHeight="1">
      <c r="B150" s="228"/>
      <c r="C150" s="213" t="s">
        <v>194</v>
      </c>
      <c r="D150" s="213" t="s">
        <v>93</v>
      </c>
      <c r="E150" s="214" t="s">
        <v>528</v>
      </c>
      <c r="F150" s="215" t="s">
        <v>529</v>
      </c>
      <c r="G150" s="216" t="s">
        <v>103</v>
      </c>
      <c r="H150" s="217">
        <v>2</v>
      </c>
      <c r="I150" s="73"/>
      <c r="J150" s="218">
        <f>ROUND(I150*H150,2)</f>
        <v>0</v>
      </c>
      <c r="K150" s="219"/>
      <c r="L150" s="228"/>
      <c r="M150" s="287" t="s">
        <v>0</v>
      </c>
      <c r="N150" s="288" t="s">
        <v>27</v>
      </c>
      <c r="P150" s="289">
        <f>O150*H150</f>
        <v>0</v>
      </c>
      <c r="Q150" s="289">
        <v>0.05032</v>
      </c>
      <c r="R150" s="289">
        <f>Q150*H150</f>
        <v>0.10064</v>
      </c>
      <c r="S150" s="289">
        <v>0</v>
      </c>
      <c r="T150" s="290">
        <f>S150*H150</f>
        <v>0</v>
      </c>
      <c r="AR150" s="291" t="s">
        <v>217</v>
      </c>
      <c r="AT150" s="291" t="s">
        <v>93</v>
      </c>
      <c r="AU150" s="291" t="s">
        <v>48</v>
      </c>
      <c r="AY150" s="221" t="s">
        <v>90</v>
      </c>
      <c r="BE150" s="292">
        <f>IF(N150="základní",J150,0)</f>
        <v>0</v>
      </c>
      <c r="BF150" s="292">
        <f>IF(N150="snížená",J150,0)</f>
        <v>0</v>
      </c>
      <c r="BG150" s="292">
        <f>IF(N150="zákl. přenesená",J150,0)</f>
        <v>0</v>
      </c>
      <c r="BH150" s="292">
        <f>IF(N150="sníž. přenesená",J150,0)</f>
        <v>0</v>
      </c>
      <c r="BI150" s="292">
        <f>IF(N150="nulová",J150,0)</f>
        <v>0</v>
      </c>
      <c r="BJ150" s="221" t="s">
        <v>46</v>
      </c>
      <c r="BK150" s="292">
        <f>ROUND(I150*H150,2)</f>
        <v>0</v>
      </c>
      <c r="BL150" s="221" t="s">
        <v>217</v>
      </c>
      <c r="BM150" s="291" t="s">
        <v>530</v>
      </c>
    </row>
    <row r="151" spans="2:47" s="205" customFormat="1" ht="19.2">
      <c r="B151" s="228"/>
      <c r="D151" s="305" t="s">
        <v>517</v>
      </c>
      <c r="F151" s="324" t="s">
        <v>518</v>
      </c>
      <c r="L151" s="228"/>
      <c r="M151" s="325"/>
      <c r="T151" s="326"/>
      <c r="AT151" s="221" t="s">
        <v>517</v>
      </c>
      <c r="AU151" s="221" t="s">
        <v>48</v>
      </c>
    </row>
    <row r="152" spans="2:65" s="205" customFormat="1" ht="22.2" customHeight="1">
      <c r="B152" s="228"/>
      <c r="C152" s="213" t="s">
        <v>199</v>
      </c>
      <c r="D152" s="213" t="s">
        <v>93</v>
      </c>
      <c r="E152" s="214" t="s">
        <v>531</v>
      </c>
      <c r="F152" s="215" t="s">
        <v>532</v>
      </c>
      <c r="G152" s="216" t="s">
        <v>103</v>
      </c>
      <c r="H152" s="217">
        <v>2</v>
      </c>
      <c r="I152" s="73"/>
      <c r="J152" s="218">
        <f>ROUND(I152*H152,2)</f>
        <v>0</v>
      </c>
      <c r="K152" s="219"/>
      <c r="L152" s="228"/>
      <c r="M152" s="287" t="s">
        <v>0</v>
      </c>
      <c r="N152" s="288" t="s">
        <v>27</v>
      </c>
      <c r="P152" s="289">
        <f>O152*H152</f>
        <v>0</v>
      </c>
      <c r="Q152" s="289">
        <v>0.05834</v>
      </c>
      <c r="R152" s="289">
        <f>Q152*H152</f>
        <v>0.11668</v>
      </c>
      <c r="S152" s="289">
        <v>0</v>
      </c>
      <c r="T152" s="290">
        <f>S152*H152</f>
        <v>0</v>
      </c>
      <c r="AR152" s="291" t="s">
        <v>217</v>
      </c>
      <c r="AT152" s="291" t="s">
        <v>93</v>
      </c>
      <c r="AU152" s="291" t="s">
        <v>48</v>
      </c>
      <c r="AY152" s="221" t="s">
        <v>90</v>
      </c>
      <c r="BE152" s="292">
        <f>IF(N152="základní",J152,0)</f>
        <v>0</v>
      </c>
      <c r="BF152" s="292">
        <f>IF(N152="snížená",J152,0)</f>
        <v>0</v>
      </c>
      <c r="BG152" s="292">
        <f>IF(N152="zákl. přenesená",J152,0)</f>
        <v>0</v>
      </c>
      <c r="BH152" s="292">
        <f>IF(N152="sníž. přenesená",J152,0)</f>
        <v>0</v>
      </c>
      <c r="BI152" s="292">
        <f>IF(N152="nulová",J152,0)</f>
        <v>0</v>
      </c>
      <c r="BJ152" s="221" t="s">
        <v>46</v>
      </c>
      <c r="BK152" s="292">
        <f>ROUND(I152*H152,2)</f>
        <v>0</v>
      </c>
      <c r="BL152" s="221" t="s">
        <v>217</v>
      </c>
      <c r="BM152" s="291" t="s">
        <v>533</v>
      </c>
    </row>
    <row r="153" spans="2:47" s="205" customFormat="1" ht="19.2">
      <c r="B153" s="228"/>
      <c r="D153" s="305" t="s">
        <v>517</v>
      </c>
      <c r="F153" s="324" t="s">
        <v>518</v>
      </c>
      <c r="L153" s="228"/>
      <c r="M153" s="325"/>
      <c r="T153" s="326"/>
      <c r="AT153" s="221" t="s">
        <v>517</v>
      </c>
      <c r="AU153" s="221" t="s">
        <v>48</v>
      </c>
    </row>
    <row r="154" spans="2:65" s="205" customFormat="1" ht="13.8" customHeight="1">
      <c r="B154" s="228"/>
      <c r="C154" s="213" t="s">
        <v>208</v>
      </c>
      <c r="D154" s="213" t="s">
        <v>93</v>
      </c>
      <c r="E154" s="214" t="s">
        <v>534</v>
      </c>
      <c r="F154" s="215" t="s">
        <v>535</v>
      </c>
      <c r="G154" s="216" t="s">
        <v>103</v>
      </c>
      <c r="H154" s="217">
        <v>46</v>
      </c>
      <c r="I154" s="73"/>
      <c r="J154" s="218">
        <f>ROUND(I154*H154,2)</f>
        <v>0</v>
      </c>
      <c r="K154" s="219"/>
      <c r="L154" s="228"/>
      <c r="M154" s="287" t="s">
        <v>0</v>
      </c>
      <c r="N154" s="288" t="s">
        <v>27</v>
      </c>
      <c r="P154" s="289">
        <f>O154*H154</f>
        <v>0</v>
      </c>
      <c r="Q154" s="289">
        <v>0</v>
      </c>
      <c r="R154" s="289">
        <f>Q154*H154</f>
        <v>0</v>
      </c>
      <c r="S154" s="289">
        <v>0</v>
      </c>
      <c r="T154" s="290">
        <f>S154*H154</f>
        <v>0</v>
      </c>
      <c r="AR154" s="291" t="s">
        <v>217</v>
      </c>
      <c r="AT154" s="291" t="s">
        <v>93</v>
      </c>
      <c r="AU154" s="291" t="s">
        <v>48</v>
      </c>
      <c r="AY154" s="221" t="s">
        <v>90</v>
      </c>
      <c r="BE154" s="292">
        <f>IF(N154="základní",J154,0)</f>
        <v>0</v>
      </c>
      <c r="BF154" s="292">
        <f>IF(N154="snížená",J154,0)</f>
        <v>0</v>
      </c>
      <c r="BG154" s="292">
        <f>IF(N154="zákl. přenesená",J154,0)</f>
        <v>0</v>
      </c>
      <c r="BH154" s="292">
        <f>IF(N154="sníž. přenesená",J154,0)</f>
        <v>0</v>
      </c>
      <c r="BI154" s="292">
        <f>IF(N154="nulová",J154,0)</f>
        <v>0</v>
      </c>
      <c r="BJ154" s="221" t="s">
        <v>46</v>
      </c>
      <c r="BK154" s="292">
        <f>ROUND(I154*H154,2)</f>
        <v>0</v>
      </c>
      <c r="BL154" s="221" t="s">
        <v>217</v>
      </c>
      <c r="BM154" s="291" t="s">
        <v>536</v>
      </c>
    </row>
    <row r="155" spans="2:65" s="205" customFormat="1" ht="13.8" customHeight="1">
      <c r="B155" s="228"/>
      <c r="C155" s="213" t="s">
        <v>4</v>
      </c>
      <c r="D155" s="213" t="s">
        <v>93</v>
      </c>
      <c r="E155" s="214" t="s">
        <v>537</v>
      </c>
      <c r="F155" s="215" t="s">
        <v>538</v>
      </c>
      <c r="G155" s="216" t="s">
        <v>96</v>
      </c>
      <c r="H155" s="217">
        <v>29.196</v>
      </c>
      <c r="I155" s="73"/>
      <c r="J155" s="218">
        <f>ROUND(I155*H155,2)</f>
        <v>0</v>
      </c>
      <c r="K155" s="219"/>
      <c r="L155" s="228"/>
      <c r="M155" s="287" t="s">
        <v>0</v>
      </c>
      <c r="N155" s="288" t="s">
        <v>27</v>
      </c>
      <c r="P155" s="289">
        <f>O155*H155</f>
        <v>0</v>
      </c>
      <c r="Q155" s="289">
        <v>0</v>
      </c>
      <c r="R155" s="289">
        <f>Q155*H155</f>
        <v>0</v>
      </c>
      <c r="S155" s="289">
        <v>0</v>
      </c>
      <c r="T155" s="290">
        <f>S155*H155</f>
        <v>0</v>
      </c>
      <c r="AR155" s="291" t="s">
        <v>217</v>
      </c>
      <c r="AT155" s="291" t="s">
        <v>93</v>
      </c>
      <c r="AU155" s="291" t="s">
        <v>48</v>
      </c>
      <c r="AY155" s="221" t="s">
        <v>90</v>
      </c>
      <c r="BE155" s="292">
        <f>IF(N155="základní",J155,0)</f>
        <v>0</v>
      </c>
      <c r="BF155" s="292">
        <f>IF(N155="snížená",J155,0)</f>
        <v>0</v>
      </c>
      <c r="BG155" s="292">
        <f>IF(N155="zákl. přenesená",J155,0)</f>
        <v>0</v>
      </c>
      <c r="BH155" s="292">
        <f>IF(N155="sníž. přenesená",J155,0)</f>
        <v>0</v>
      </c>
      <c r="BI155" s="292">
        <f>IF(N155="nulová",J155,0)</f>
        <v>0</v>
      </c>
      <c r="BJ155" s="221" t="s">
        <v>46</v>
      </c>
      <c r="BK155" s="292">
        <f>ROUND(I155*H155,2)</f>
        <v>0</v>
      </c>
      <c r="BL155" s="221" t="s">
        <v>217</v>
      </c>
      <c r="BM155" s="291" t="s">
        <v>539</v>
      </c>
    </row>
    <row r="156" spans="2:51" s="304" customFormat="1" ht="12">
      <c r="B156" s="303"/>
      <c r="D156" s="305" t="s">
        <v>108</v>
      </c>
      <c r="E156" s="306" t="s">
        <v>0</v>
      </c>
      <c r="F156" s="307" t="s">
        <v>506</v>
      </c>
      <c r="H156" s="306" t="s">
        <v>0</v>
      </c>
      <c r="L156" s="303"/>
      <c r="M156" s="308"/>
      <c r="T156" s="309"/>
      <c r="AT156" s="306" t="s">
        <v>108</v>
      </c>
      <c r="AU156" s="306" t="s">
        <v>48</v>
      </c>
      <c r="AV156" s="304" t="s">
        <v>46</v>
      </c>
      <c r="AW156" s="304" t="s">
        <v>18</v>
      </c>
      <c r="AX156" s="304" t="s">
        <v>45</v>
      </c>
      <c r="AY156" s="306" t="s">
        <v>90</v>
      </c>
    </row>
    <row r="157" spans="2:51" s="311" customFormat="1" ht="12">
      <c r="B157" s="310"/>
      <c r="D157" s="305" t="s">
        <v>108</v>
      </c>
      <c r="E157" s="312" t="s">
        <v>0</v>
      </c>
      <c r="F157" s="313" t="s">
        <v>540</v>
      </c>
      <c r="H157" s="314">
        <v>0.554</v>
      </c>
      <c r="L157" s="310"/>
      <c r="M157" s="315"/>
      <c r="T157" s="316"/>
      <c r="AT157" s="312" t="s">
        <v>108</v>
      </c>
      <c r="AU157" s="312" t="s">
        <v>48</v>
      </c>
      <c r="AV157" s="311" t="s">
        <v>48</v>
      </c>
      <c r="AW157" s="311" t="s">
        <v>18</v>
      </c>
      <c r="AX157" s="311" t="s">
        <v>45</v>
      </c>
      <c r="AY157" s="312" t="s">
        <v>90</v>
      </c>
    </row>
    <row r="158" spans="2:51" s="311" customFormat="1" ht="12">
      <c r="B158" s="310"/>
      <c r="D158" s="305" t="s">
        <v>108</v>
      </c>
      <c r="E158" s="312" t="s">
        <v>0</v>
      </c>
      <c r="F158" s="313" t="s">
        <v>541</v>
      </c>
      <c r="H158" s="314">
        <v>1.828</v>
      </c>
      <c r="L158" s="310"/>
      <c r="M158" s="315"/>
      <c r="T158" s="316"/>
      <c r="AT158" s="312" t="s">
        <v>108</v>
      </c>
      <c r="AU158" s="312" t="s">
        <v>48</v>
      </c>
      <c r="AV158" s="311" t="s">
        <v>48</v>
      </c>
      <c r="AW158" s="311" t="s">
        <v>18</v>
      </c>
      <c r="AX158" s="311" t="s">
        <v>45</v>
      </c>
      <c r="AY158" s="312" t="s">
        <v>90</v>
      </c>
    </row>
    <row r="159" spans="2:51" s="311" customFormat="1" ht="12">
      <c r="B159" s="310"/>
      <c r="D159" s="305" t="s">
        <v>108</v>
      </c>
      <c r="E159" s="312" t="s">
        <v>0</v>
      </c>
      <c r="F159" s="313" t="s">
        <v>542</v>
      </c>
      <c r="H159" s="314">
        <v>3.324</v>
      </c>
      <c r="L159" s="310"/>
      <c r="M159" s="315"/>
      <c r="T159" s="316"/>
      <c r="AT159" s="312" t="s">
        <v>108</v>
      </c>
      <c r="AU159" s="312" t="s">
        <v>48</v>
      </c>
      <c r="AV159" s="311" t="s">
        <v>48</v>
      </c>
      <c r="AW159" s="311" t="s">
        <v>18</v>
      </c>
      <c r="AX159" s="311" t="s">
        <v>45</v>
      </c>
      <c r="AY159" s="312" t="s">
        <v>90</v>
      </c>
    </row>
    <row r="160" spans="2:51" s="311" customFormat="1" ht="12">
      <c r="B160" s="310"/>
      <c r="D160" s="305" t="s">
        <v>108</v>
      </c>
      <c r="E160" s="312" t="s">
        <v>0</v>
      </c>
      <c r="F160" s="313" t="s">
        <v>543</v>
      </c>
      <c r="H160" s="314">
        <v>0.776</v>
      </c>
      <c r="L160" s="310"/>
      <c r="M160" s="315"/>
      <c r="T160" s="316"/>
      <c r="AT160" s="312" t="s">
        <v>108</v>
      </c>
      <c r="AU160" s="312" t="s">
        <v>48</v>
      </c>
      <c r="AV160" s="311" t="s">
        <v>48</v>
      </c>
      <c r="AW160" s="311" t="s">
        <v>18</v>
      </c>
      <c r="AX160" s="311" t="s">
        <v>45</v>
      </c>
      <c r="AY160" s="312" t="s">
        <v>90</v>
      </c>
    </row>
    <row r="161" spans="2:51" s="304" customFormat="1" ht="12">
      <c r="B161" s="303"/>
      <c r="D161" s="305" t="s">
        <v>108</v>
      </c>
      <c r="E161" s="306" t="s">
        <v>0</v>
      </c>
      <c r="F161" s="307" t="s">
        <v>509</v>
      </c>
      <c r="H161" s="306" t="s">
        <v>0</v>
      </c>
      <c r="L161" s="303"/>
      <c r="M161" s="308"/>
      <c r="T161" s="309"/>
      <c r="AT161" s="306" t="s">
        <v>108</v>
      </c>
      <c r="AU161" s="306" t="s">
        <v>48</v>
      </c>
      <c r="AV161" s="304" t="s">
        <v>46</v>
      </c>
      <c r="AW161" s="304" t="s">
        <v>18</v>
      </c>
      <c r="AX161" s="304" t="s">
        <v>45</v>
      </c>
      <c r="AY161" s="306" t="s">
        <v>90</v>
      </c>
    </row>
    <row r="162" spans="2:51" s="311" customFormat="1" ht="12">
      <c r="B162" s="310"/>
      <c r="D162" s="305" t="s">
        <v>108</v>
      </c>
      <c r="E162" s="312" t="s">
        <v>0</v>
      </c>
      <c r="F162" s="313" t="s">
        <v>544</v>
      </c>
      <c r="H162" s="314">
        <v>0.499</v>
      </c>
      <c r="L162" s="310"/>
      <c r="M162" s="315"/>
      <c r="T162" s="316"/>
      <c r="AT162" s="312" t="s">
        <v>108</v>
      </c>
      <c r="AU162" s="312" t="s">
        <v>48</v>
      </c>
      <c r="AV162" s="311" t="s">
        <v>48</v>
      </c>
      <c r="AW162" s="311" t="s">
        <v>18</v>
      </c>
      <c r="AX162" s="311" t="s">
        <v>45</v>
      </c>
      <c r="AY162" s="312" t="s">
        <v>90</v>
      </c>
    </row>
    <row r="163" spans="2:51" s="311" customFormat="1" ht="12">
      <c r="B163" s="310"/>
      <c r="D163" s="305" t="s">
        <v>108</v>
      </c>
      <c r="E163" s="312" t="s">
        <v>0</v>
      </c>
      <c r="F163" s="313" t="s">
        <v>545</v>
      </c>
      <c r="H163" s="314">
        <v>2.216</v>
      </c>
      <c r="L163" s="310"/>
      <c r="M163" s="315"/>
      <c r="T163" s="316"/>
      <c r="AT163" s="312" t="s">
        <v>108</v>
      </c>
      <c r="AU163" s="312" t="s">
        <v>48</v>
      </c>
      <c r="AV163" s="311" t="s">
        <v>48</v>
      </c>
      <c r="AW163" s="311" t="s">
        <v>18</v>
      </c>
      <c r="AX163" s="311" t="s">
        <v>45</v>
      </c>
      <c r="AY163" s="312" t="s">
        <v>90</v>
      </c>
    </row>
    <row r="164" spans="2:51" s="311" customFormat="1" ht="12">
      <c r="B164" s="310"/>
      <c r="D164" s="305" t="s">
        <v>108</v>
      </c>
      <c r="E164" s="312" t="s">
        <v>0</v>
      </c>
      <c r="F164" s="313" t="s">
        <v>546</v>
      </c>
      <c r="H164" s="314">
        <v>14.016</v>
      </c>
      <c r="L164" s="310"/>
      <c r="M164" s="315"/>
      <c r="T164" s="316"/>
      <c r="AT164" s="312" t="s">
        <v>108</v>
      </c>
      <c r="AU164" s="312" t="s">
        <v>48</v>
      </c>
      <c r="AV164" s="311" t="s">
        <v>48</v>
      </c>
      <c r="AW164" s="311" t="s">
        <v>18</v>
      </c>
      <c r="AX164" s="311" t="s">
        <v>45</v>
      </c>
      <c r="AY164" s="312" t="s">
        <v>90</v>
      </c>
    </row>
    <row r="165" spans="2:51" s="311" customFormat="1" ht="12">
      <c r="B165" s="310"/>
      <c r="D165" s="305" t="s">
        <v>108</v>
      </c>
      <c r="E165" s="312" t="s">
        <v>0</v>
      </c>
      <c r="F165" s="313" t="s">
        <v>547</v>
      </c>
      <c r="H165" s="314">
        <v>2.659</v>
      </c>
      <c r="L165" s="310"/>
      <c r="M165" s="315"/>
      <c r="T165" s="316"/>
      <c r="AT165" s="312" t="s">
        <v>108</v>
      </c>
      <c r="AU165" s="312" t="s">
        <v>48</v>
      </c>
      <c r="AV165" s="311" t="s">
        <v>48</v>
      </c>
      <c r="AW165" s="311" t="s">
        <v>18</v>
      </c>
      <c r="AX165" s="311" t="s">
        <v>45</v>
      </c>
      <c r="AY165" s="312" t="s">
        <v>90</v>
      </c>
    </row>
    <row r="166" spans="2:51" s="311" customFormat="1" ht="12">
      <c r="B166" s="310"/>
      <c r="D166" s="305" t="s">
        <v>108</v>
      </c>
      <c r="E166" s="312" t="s">
        <v>0</v>
      </c>
      <c r="F166" s="313" t="s">
        <v>548</v>
      </c>
      <c r="H166" s="314">
        <v>1.551</v>
      </c>
      <c r="L166" s="310"/>
      <c r="M166" s="315"/>
      <c r="T166" s="316"/>
      <c r="AT166" s="312" t="s">
        <v>108</v>
      </c>
      <c r="AU166" s="312" t="s">
        <v>48</v>
      </c>
      <c r="AV166" s="311" t="s">
        <v>48</v>
      </c>
      <c r="AW166" s="311" t="s">
        <v>18</v>
      </c>
      <c r="AX166" s="311" t="s">
        <v>45</v>
      </c>
      <c r="AY166" s="312" t="s">
        <v>90</v>
      </c>
    </row>
    <row r="167" spans="2:51" s="311" customFormat="1" ht="12">
      <c r="B167" s="310"/>
      <c r="D167" s="305" t="s">
        <v>108</v>
      </c>
      <c r="E167" s="312" t="s">
        <v>0</v>
      </c>
      <c r="F167" s="313" t="s">
        <v>549</v>
      </c>
      <c r="H167" s="314">
        <v>1.773</v>
      </c>
      <c r="L167" s="310"/>
      <c r="M167" s="315"/>
      <c r="T167" s="316"/>
      <c r="AT167" s="312" t="s">
        <v>108</v>
      </c>
      <c r="AU167" s="312" t="s">
        <v>48</v>
      </c>
      <c r="AV167" s="311" t="s">
        <v>48</v>
      </c>
      <c r="AW167" s="311" t="s">
        <v>18</v>
      </c>
      <c r="AX167" s="311" t="s">
        <v>45</v>
      </c>
      <c r="AY167" s="312" t="s">
        <v>90</v>
      </c>
    </row>
    <row r="168" spans="2:51" s="318" customFormat="1" ht="12">
      <c r="B168" s="317"/>
      <c r="D168" s="305" t="s">
        <v>108</v>
      </c>
      <c r="E168" s="319" t="s">
        <v>0</v>
      </c>
      <c r="F168" s="320" t="s">
        <v>143</v>
      </c>
      <c r="H168" s="321">
        <v>29.195999999999998</v>
      </c>
      <c r="L168" s="317"/>
      <c r="M168" s="322"/>
      <c r="T168" s="323"/>
      <c r="AT168" s="319" t="s">
        <v>108</v>
      </c>
      <c r="AU168" s="319" t="s">
        <v>48</v>
      </c>
      <c r="AV168" s="318" t="s">
        <v>97</v>
      </c>
      <c r="AW168" s="318" t="s">
        <v>18</v>
      </c>
      <c r="AX168" s="318" t="s">
        <v>46</v>
      </c>
      <c r="AY168" s="319" t="s">
        <v>90</v>
      </c>
    </row>
    <row r="169" spans="2:65" s="205" customFormat="1" ht="13.8" customHeight="1">
      <c r="B169" s="228"/>
      <c r="C169" s="213" t="s">
        <v>217</v>
      </c>
      <c r="D169" s="213" t="s">
        <v>93</v>
      </c>
      <c r="E169" s="214" t="s">
        <v>550</v>
      </c>
      <c r="F169" s="215" t="s">
        <v>551</v>
      </c>
      <c r="G169" s="216" t="s">
        <v>96</v>
      </c>
      <c r="H169" s="217">
        <v>29.196</v>
      </c>
      <c r="I169" s="73"/>
      <c r="J169" s="218">
        <f>ROUND(I169*H169,2)</f>
        <v>0</v>
      </c>
      <c r="K169" s="219"/>
      <c r="L169" s="228"/>
      <c r="M169" s="287" t="s">
        <v>0</v>
      </c>
      <c r="N169" s="288" t="s">
        <v>27</v>
      </c>
      <c r="P169" s="289">
        <f>O169*H169</f>
        <v>0</v>
      </c>
      <c r="Q169" s="289">
        <v>0</v>
      </c>
      <c r="R169" s="289">
        <f>Q169*H169</f>
        <v>0</v>
      </c>
      <c r="S169" s="289">
        <v>0</v>
      </c>
      <c r="T169" s="290">
        <f>S169*H169</f>
        <v>0</v>
      </c>
      <c r="AR169" s="291" t="s">
        <v>217</v>
      </c>
      <c r="AT169" s="291" t="s">
        <v>93</v>
      </c>
      <c r="AU169" s="291" t="s">
        <v>48</v>
      </c>
      <c r="AY169" s="221" t="s">
        <v>90</v>
      </c>
      <c r="BE169" s="292">
        <f>IF(N169="základní",J169,0)</f>
        <v>0</v>
      </c>
      <c r="BF169" s="292">
        <f>IF(N169="snížená",J169,0)</f>
        <v>0</v>
      </c>
      <c r="BG169" s="292">
        <f>IF(N169="zákl. přenesená",J169,0)</f>
        <v>0</v>
      </c>
      <c r="BH169" s="292">
        <f>IF(N169="sníž. přenesená",J169,0)</f>
        <v>0</v>
      </c>
      <c r="BI169" s="292">
        <f>IF(N169="nulová",J169,0)</f>
        <v>0</v>
      </c>
      <c r="BJ169" s="221" t="s">
        <v>46</v>
      </c>
      <c r="BK169" s="292">
        <f>ROUND(I169*H169,2)</f>
        <v>0</v>
      </c>
      <c r="BL169" s="221" t="s">
        <v>217</v>
      </c>
      <c r="BM169" s="291" t="s">
        <v>552</v>
      </c>
    </row>
    <row r="170" spans="2:65" s="205" customFormat="1" ht="22.2" customHeight="1">
      <c r="B170" s="228"/>
      <c r="C170" s="213" t="s">
        <v>221</v>
      </c>
      <c r="D170" s="213" t="s">
        <v>93</v>
      </c>
      <c r="E170" s="214" t="s">
        <v>553</v>
      </c>
      <c r="F170" s="215" t="s">
        <v>554</v>
      </c>
      <c r="G170" s="216" t="s">
        <v>190</v>
      </c>
      <c r="H170" s="217">
        <v>0.202</v>
      </c>
      <c r="I170" s="73"/>
      <c r="J170" s="218">
        <f>ROUND(I170*H170,2)</f>
        <v>0</v>
      </c>
      <c r="K170" s="219"/>
      <c r="L170" s="228"/>
      <c r="M170" s="287" t="s">
        <v>0</v>
      </c>
      <c r="N170" s="288" t="s">
        <v>27</v>
      </c>
      <c r="P170" s="289">
        <f>O170*H170</f>
        <v>0</v>
      </c>
      <c r="Q170" s="289">
        <v>0</v>
      </c>
      <c r="R170" s="289">
        <f>Q170*H170</f>
        <v>0</v>
      </c>
      <c r="S170" s="289">
        <v>0</v>
      </c>
      <c r="T170" s="290">
        <f>S170*H170</f>
        <v>0</v>
      </c>
      <c r="AR170" s="291" t="s">
        <v>217</v>
      </c>
      <c r="AT170" s="291" t="s">
        <v>93</v>
      </c>
      <c r="AU170" s="291" t="s">
        <v>48</v>
      </c>
      <c r="AY170" s="221" t="s">
        <v>90</v>
      </c>
      <c r="BE170" s="292">
        <f>IF(N170="základní",J170,0)</f>
        <v>0</v>
      </c>
      <c r="BF170" s="292">
        <f>IF(N170="snížená",J170,0)</f>
        <v>0</v>
      </c>
      <c r="BG170" s="292">
        <f>IF(N170="zákl. přenesená",J170,0)</f>
        <v>0</v>
      </c>
      <c r="BH170" s="292">
        <f>IF(N170="sníž. přenesená",J170,0)</f>
        <v>0</v>
      </c>
      <c r="BI170" s="292">
        <f>IF(N170="nulová",J170,0)</f>
        <v>0</v>
      </c>
      <c r="BJ170" s="221" t="s">
        <v>46</v>
      </c>
      <c r="BK170" s="292">
        <f>ROUND(I170*H170,2)</f>
        <v>0</v>
      </c>
      <c r="BL170" s="221" t="s">
        <v>217</v>
      </c>
      <c r="BM170" s="291" t="s">
        <v>555</v>
      </c>
    </row>
    <row r="171" spans="2:65" s="205" customFormat="1" ht="22.2" customHeight="1">
      <c r="B171" s="228"/>
      <c r="C171" s="213" t="s">
        <v>227</v>
      </c>
      <c r="D171" s="213" t="s">
        <v>93</v>
      </c>
      <c r="E171" s="214" t="s">
        <v>556</v>
      </c>
      <c r="F171" s="215" t="s">
        <v>557</v>
      </c>
      <c r="G171" s="216" t="s">
        <v>190</v>
      </c>
      <c r="H171" s="217">
        <v>0.552</v>
      </c>
      <c r="I171" s="73"/>
      <c r="J171" s="218">
        <f>ROUND(I171*H171,2)</f>
        <v>0</v>
      </c>
      <c r="K171" s="219"/>
      <c r="L171" s="228"/>
      <c r="M171" s="287" t="s">
        <v>0</v>
      </c>
      <c r="N171" s="288" t="s">
        <v>27</v>
      </c>
      <c r="P171" s="289">
        <f>O171*H171</f>
        <v>0</v>
      </c>
      <c r="Q171" s="289">
        <v>0</v>
      </c>
      <c r="R171" s="289">
        <f>Q171*H171</f>
        <v>0</v>
      </c>
      <c r="S171" s="289">
        <v>0</v>
      </c>
      <c r="T171" s="290">
        <f>S171*H171</f>
        <v>0</v>
      </c>
      <c r="AR171" s="291" t="s">
        <v>217</v>
      </c>
      <c r="AT171" s="291" t="s">
        <v>93</v>
      </c>
      <c r="AU171" s="291" t="s">
        <v>48</v>
      </c>
      <c r="AY171" s="221" t="s">
        <v>90</v>
      </c>
      <c r="BE171" s="292">
        <f>IF(N171="základní",J171,0)</f>
        <v>0</v>
      </c>
      <c r="BF171" s="292">
        <f>IF(N171="snížená",J171,0)</f>
        <v>0</v>
      </c>
      <c r="BG171" s="292">
        <f>IF(N171="zákl. přenesená",J171,0)</f>
        <v>0</v>
      </c>
      <c r="BH171" s="292">
        <f>IF(N171="sníž. přenesená",J171,0)</f>
        <v>0</v>
      </c>
      <c r="BI171" s="292">
        <f>IF(N171="nulová",J171,0)</f>
        <v>0</v>
      </c>
      <c r="BJ171" s="221" t="s">
        <v>46</v>
      </c>
      <c r="BK171" s="292">
        <f>ROUND(I171*H171,2)</f>
        <v>0</v>
      </c>
      <c r="BL171" s="221" t="s">
        <v>217</v>
      </c>
      <c r="BM171" s="291" t="s">
        <v>558</v>
      </c>
    </row>
    <row r="172" spans="2:65" s="205" customFormat="1" ht="22.2" customHeight="1">
      <c r="B172" s="228"/>
      <c r="C172" s="213" t="s">
        <v>236</v>
      </c>
      <c r="D172" s="213" t="s">
        <v>93</v>
      </c>
      <c r="E172" s="214" t="s">
        <v>559</v>
      </c>
      <c r="F172" s="215" t="s">
        <v>560</v>
      </c>
      <c r="G172" s="216" t="s">
        <v>190</v>
      </c>
      <c r="H172" s="217">
        <v>0.552</v>
      </c>
      <c r="I172" s="73"/>
      <c r="J172" s="218">
        <f>ROUND(I172*H172,2)</f>
        <v>0</v>
      </c>
      <c r="K172" s="219"/>
      <c r="L172" s="228"/>
      <c r="M172" s="287" t="s">
        <v>0</v>
      </c>
      <c r="N172" s="288" t="s">
        <v>27</v>
      </c>
      <c r="P172" s="289">
        <f>O172*H172</f>
        <v>0</v>
      </c>
      <c r="Q172" s="289">
        <v>0</v>
      </c>
      <c r="R172" s="289">
        <f>Q172*H172</f>
        <v>0</v>
      </c>
      <c r="S172" s="289">
        <v>0</v>
      </c>
      <c r="T172" s="290">
        <f>S172*H172</f>
        <v>0</v>
      </c>
      <c r="AR172" s="291" t="s">
        <v>217</v>
      </c>
      <c r="AT172" s="291" t="s">
        <v>93</v>
      </c>
      <c r="AU172" s="291" t="s">
        <v>48</v>
      </c>
      <c r="AY172" s="221" t="s">
        <v>90</v>
      </c>
      <c r="BE172" s="292">
        <f>IF(N172="základní",J172,0)</f>
        <v>0</v>
      </c>
      <c r="BF172" s="292">
        <f>IF(N172="snížená",J172,0)</f>
        <v>0</v>
      </c>
      <c r="BG172" s="292">
        <f>IF(N172="zákl. přenesená",J172,0)</f>
        <v>0</v>
      </c>
      <c r="BH172" s="292">
        <f>IF(N172="sníž. přenesená",J172,0)</f>
        <v>0</v>
      </c>
      <c r="BI172" s="292">
        <f>IF(N172="nulová",J172,0)</f>
        <v>0</v>
      </c>
      <c r="BJ172" s="221" t="s">
        <v>46</v>
      </c>
      <c r="BK172" s="292">
        <f>ROUND(I172*H172,2)</f>
        <v>0</v>
      </c>
      <c r="BL172" s="221" t="s">
        <v>217</v>
      </c>
      <c r="BM172" s="291" t="s">
        <v>561</v>
      </c>
    </row>
    <row r="173" spans="2:63" s="207" customFormat="1" ht="22.8" customHeight="1">
      <c r="B173" s="281"/>
      <c r="D173" s="208" t="s">
        <v>44</v>
      </c>
      <c r="E173" s="211" t="s">
        <v>562</v>
      </c>
      <c r="F173" s="211" t="s">
        <v>563</v>
      </c>
      <c r="J173" s="212">
        <f>BK173</f>
        <v>0</v>
      </c>
      <c r="L173" s="281"/>
      <c r="M173" s="282"/>
      <c r="P173" s="283">
        <f>SUM(P174:P176)</f>
        <v>0</v>
      </c>
      <c r="R173" s="283">
        <f>SUM(R174:R176)</f>
        <v>0.011</v>
      </c>
      <c r="T173" s="284">
        <f>SUM(T174:T176)</f>
        <v>0</v>
      </c>
      <c r="AR173" s="208" t="s">
        <v>48</v>
      </c>
      <c r="AT173" s="285" t="s">
        <v>44</v>
      </c>
      <c r="AU173" s="285" t="s">
        <v>46</v>
      </c>
      <c r="AY173" s="208" t="s">
        <v>90</v>
      </c>
      <c r="BK173" s="286">
        <f>SUM(BK174:BK176)</f>
        <v>0</v>
      </c>
    </row>
    <row r="174" spans="2:65" s="205" customFormat="1" ht="22.2" customHeight="1">
      <c r="B174" s="228"/>
      <c r="C174" s="213" t="s">
        <v>242</v>
      </c>
      <c r="D174" s="213" t="s">
        <v>93</v>
      </c>
      <c r="E174" s="214" t="s">
        <v>564</v>
      </c>
      <c r="F174" s="215" t="s">
        <v>565</v>
      </c>
      <c r="G174" s="216" t="s">
        <v>202</v>
      </c>
      <c r="H174" s="217">
        <v>100</v>
      </c>
      <c r="I174" s="73"/>
      <c r="J174" s="218">
        <f>ROUND(I174*H174,2)</f>
        <v>0</v>
      </c>
      <c r="K174" s="219"/>
      <c r="L174" s="228"/>
      <c r="M174" s="287" t="s">
        <v>0</v>
      </c>
      <c r="N174" s="288" t="s">
        <v>27</v>
      </c>
      <c r="P174" s="289">
        <f>O174*H174</f>
        <v>0</v>
      </c>
      <c r="Q174" s="289">
        <v>2E-05</v>
      </c>
      <c r="R174" s="289">
        <f>Q174*H174</f>
        <v>0.002</v>
      </c>
      <c r="S174" s="289">
        <v>0</v>
      </c>
      <c r="T174" s="290">
        <f>S174*H174</f>
        <v>0</v>
      </c>
      <c r="AR174" s="291" t="s">
        <v>217</v>
      </c>
      <c r="AT174" s="291" t="s">
        <v>93</v>
      </c>
      <c r="AU174" s="291" t="s">
        <v>48</v>
      </c>
      <c r="AY174" s="221" t="s">
        <v>90</v>
      </c>
      <c r="BE174" s="292">
        <f>IF(N174="základní",J174,0)</f>
        <v>0</v>
      </c>
      <c r="BF174" s="292">
        <f>IF(N174="snížená",J174,0)</f>
        <v>0</v>
      </c>
      <c r="BG174" s="292">
        <f>IF(N174="zákl. přenesená",J174,0)</f>
        <v>0</v>
      </c>
      <c r="BH174" s="292">
        <f>IF(N174="sníž. přenesená",J174,0)</f>
        <v>0</v>
      </c>
      <c r="BI174" s="292">
        <f>IF(N174="nulová",J174,0)</f>
        <v>0</v>
      </c>
      <c r="BJ174" s="221" t="s">
        <v>46</v>
      </c>
      <c r="BK174" s="292">
        <f>ROUND(I174*H174,2)</f>
        <v>0</v>
      </c>
      <c r="BL174" s="221" t="s">
        <v>217</v>
      </c>
      <c r="BM174" s="291" t="s">
        <v>566</v>
      </c>
    </row>
    <row r="175" spans="2:65" s="205" customFormat="1" ht="22.2" customHeight="1">
      <c r="B175" s="228"/>
      <c r="C175" s="213" t="s">
        <v>3</v>
      </c>
      <c r="D175" s="213" t="s">
        <v>93</v>
      </c>
      <c r="E175" s="214" t="s">
        <v>567</v>
      </c>
      <c r="F175" s="215" t="s">
        <v>568</v>
      </c>
      <c r="G175" s="216" t="s">
        <v>202</v>
      </c>
      <c r="H175" s="217">
        <v>100</v>
      </c>
      <c r="I175" s="73"/>
      <c r="J175" s="218">
        <f>ROUND(I175*H175,2)</f>
        <v>0</v>
      </c>
      <c r="K175" s="219"/>
      <c r="L175" s="228"/>
      <c r="M175" s="287" t="s">
        <v>0</v>
      </c>
      <c r="N175" s="288" t="s">
        <v>27</v>
      </c>
      <c r="P175" s="289">
        <f>O175*H175</f>
        <v>0</v>
      </c>
      <c r="Q175" s="289">
        <v>6E-05</v>
      </c>
      <c r="R175" s="289">
        <f>Q175*H175</f>
        <v>0.006</v>
      </c>
      <c r="S175" s="289">
        <v>0</v>
      </c>
      <c r="T175" s="290">
        <f>S175*H175</f>
        <v>0</v>
      </c>
      <c r="AR175" s="291" t="s">
        <v>217</v>
      </c>
      <c r="AT175" s="291" t="s">
        <v>93</v>
      </c>
      <c r="AU175" s="291" t="s">
        <v>48</v>
      </c>
      <c r="AY175" s="221" t="s">
        <v>90</v>
      </c>
      <c r="BE175" s="292">
        <f>IF(N175="základní",J175,0)</f>
        <v>0</v>
      </c>
      <c r="BF175" s="292">
        <f>IF(N175="snížená",J175,0)</f>
        <v>0</v>
      </c>
      <c r="BG175" s="292">
        <f>IF(N175="zákl. přenesená",J175,0)</f>
        <v>0</v>
      </c>
      <c r="BH175" s="292">
        <f>IF(N175="sníž. přenesená",J175,0)</f>
        <v>0</v>
      </c>
      <c r="BI175" s="292">
        <f>IF(N175="nulová",J175,0)</f>
        <v>0</v>
      </c>
      <c r="BJ175" s="221" t="s">
        <v>46</v>
      </c>
      <c r="BK175" s="292">
        <f>ROUND(I175*H175,2)</f>
        <v>0</v>
      </c>
      <c r="BL175" s="221" t="s">
        <v>217</v>
      </c>
      <c r="BM175" s="291" t="s">
        <v>569</v>
      </c>
    </row>
    <row r="176" spans="2:65" s="205" customFormat="1" ht="13.8" customHeight="1">
      <c r="B176" s="228"/>
      <c r="C176" s="213" t="s">
        <v>249</v>
      </c>
      <c r="D176" s="213" t="s">
        <v>93</v>
      </c>
      <c r="E176" s="214" t="s">
        <v>570</v>
      </c>
      <c r="F176" s="215" t="s">
        <v>571</v>
      </c>
      <c r="G176" s="216" t="s">
        <v>202</v>
      </c>
      <c r="H176" s="217">
        <v>100</v>
      </c>
      <c r="I176" s="73"/>
      <c r="J176" s="218">
        <f>ROUND(I176*H176,2)</f>
        <v>0</v>
      </c>
      <c r="K176" s="219"/>
      <c r="L176" s="228"/>
      <c r="M176" s="287" t="s">
        <v>0</v>
      </c>
      <c r="N176" s="288" t="s">
        <v>27</v>
      </c>
      <c r="P176" s="289">
        <f>O176*H176</f>
        <v>0</v>
      </c>
      <c r="Q176" s="289">
        <v>3E-05</v>
      </c>
      <c r="R176" s="289">
        <f>Q176*H176</f>
        <v>0.003</v>
      </c>
      <c r="S176" s="289">
        <v>0</v>
      </c>
      <c r="T176" s="290">
        <f>S176*H176</f>
        <v>0</v>
      </c>
      <c r="AR176" s="291" t="s">
        <v>217</v>
      </c>
      <c r="AT176" s="291" t="s">
        <v>93</v>
      </c>
      <c r="AU176" s="291" t="s">
        <v>48</v>
      </c>
      <c r="AY176" s="221" t="s">
        <v>90</v>
      </c>
      <c r="BE176" s="292">
        <f>IF(N176="základní",J176,0)</f>
        <v>0</v>
      </c>
      <c r="BF176" s="292">
        <f>IF(N176="snížená",J176,0)</f>
        <v>0</v>
      </c>
      <c r="BG176" s="292">
        <f>IF(N176="zákl. přenesená",J176,0)</f>
        <v>0</v>
      </c>
      <c r="BH176" s="292">
        <f>IF(N176="sníž. přenesená",J176,0)</f>
        <v>0</v>
      </c>
      <c r="BI176" s="292">
        <f>IF(N176="nulová",J176,0)</f>
        <v>0</v>
      </c>
      <c r="BJ176" s="221" t="s">
        <v>46</v>
      </c>
      <c r="BK176" s="292">
        <f>ROUND(I176*H176,2)</f>
        <v>0</v>
      </c>
      <c r="BL176" s="221" t="s">
        <v>217</v>
      </c>
      <c r="BM176" s="291" t="s">
        <v>572</v>
      </c>
    </row>
    <row r="177" spans="2:63" s="207" customFormat="1" ht="25.95" customHeight="1">
      <c r="B177" s="281"/>
      <c r="D177" s="208" t="s">
        <v>44</v>
      </c>
      <c r="E177" s="209" t="s">
        <v>573</v>
      </c>
      <c r="F177" s="209" t="s">
        <v>574</v>
      </c>
      <c r="J177" s="210">
        <f>BK177</f>
        <v>0</v>
      </c>
      <c r="L177" s="281"/>
      <c r="M177" s="282"/>
      <c r="P177" s="283">
        <f>P178</f>
        <v>0</v>
      </c>
      <c r="R177" s="283">
        <f>R178</f>
        <v>0</v>
      </c>
      <c r="T177" s="284">
        <f>T178</f>
        <v>0</v>
      </c>
      <c r="AR177" s="208" t="s">
        <v>144</v>
      </c>
      <c r="AT177" s="285" t="s">
        <v>44</v>
      </c>
      <c r="AU177" s="285" t="s">
        <v>45</v>
      </c>
      <c r="AY177" s="208" t="s">
        <v>90</v>
      </c>
      <c r="BK177" s="286">
        <f>BK178</f>
        <v>0</v>
      </c>
    </row>
    <row r="178" spans="2:63" s="207" customFormat="1" ht="22.8" customHeight="1">
      <c r="B178" s="281"/>
      <c r="D178" s="208" t="s">
        <v>44</v>
      </c>
      <c r="E178" s="211" t="s">
        <v>575</v>
      </c>
      <c r="F178" s="211" t="s">
        <v>576</v>
      </c>
      <c r="J178" s="212">
        <f>BK178</f>
        <v>0</v>
      </c>
      <c r="L178" s="281"/>
      <c r="M178" s="282"/>
      <c r="P178" s="283">
        <f>P179</f>
        <v>0</v>
      </c>
      <c r="R178" s="283">
        <f>R179</f>
        <v>0</v>
      </c>
      <c r="T178" s="284">
        <f>T179</f>
        <v>0</v>
      </c>
      <c r="AR178" s="208" t="s">
        <v>144</v>
      </c>
      <c r="AT178" s="285" t="s">
        <v>44</v>
      </c>
      <c r="AU178" s="285" t="s">
        <v>46</v>
      </c>
      <c r="AY178" s="208" t="s">
        <v>90</v>
      </c>
      <c r="BK178" s="286">
        <f>BK179</f>
        <v>0</v>
      </c>
    </row>
    <row r="179" spans="2:65" s="205" customFormat="1" ht="25.2" customHeight="1">
      <c r="B179" s="228"/>
      <c r="C179" s="213" t="s">
        <v>254</v>
      </c>
      <c r="D179" s="213" t="s">
        <v>93</v>
      </c>
      <c r="E179" s="214" t="s">
        <v>862</v>
      </c>
      <c r="F179" s="215" t="s">
        <v>861</v>
      </c>
      <c r="G179" s="216" t="s">
        <v>578</v>
      </c>
      <c r="H179" s="217">
        <v>1</v>
      </c>
      <c r="I179" s="73"/>
      <c r="J179" s="218">
        <f>ROUND(I179*H179,2)</f>
        <v>0</v>
      </c>
      <c r="K179" s="219"/>
      <c r="L179" s="228"/>
      <c r="M179" s="327" t="s">
        <v>0</v>
      </c>
      <c r="N179" s="328" t="s">
        <v>27</v>
      </c>
      <c r="O179" s="329"/>
      <c r="P179" s="330">
        <f>O179*H179</f>
        <v>0</v>
      </c>
      <c r="Q179" s="330">
        <v>0</v>
      </c>
      <c r="R179" s="330">
        <f>Q179*H179</f>
        <v>0</v>
      </c>
      <c r="S179" s="330">
        <v>0</v>
      </c>
      <c r="T179" s="331">
        <f>S179*H179</f>
        <v>0</v>
      </c>
      <c r="AR179" s="291" t="s">
        <v>579</v>
      </c>
      <c r="AT179" s="291" t="s">
        <v>93</v>
      </c>
      <c r="AU179" s="291" t="s">
        <v>48</v>
      </c>
      <c r="AY179" s="221" t="s">
        <v>90</v>
      </c>
      <c r="BE179" s="292">
        <f>IF(N179="základní",J179,0)</f>
        <v>0</v>
      </c>
      <c r="BF179" s="292">
        <f>IF(N179="snížená",J179,0)</f>
        <v>0</v>
      </c>
      <c r="BG179" s="292">
        <f>IF(N179="zákl. přenesená",J179,0)</f>
        <v>0</v>
      </c>
      <c r="BH179" s="292">
        <f>IF(N179="sníž. přenesená",J179,0)</f>
        <v>0</v>
      </c>
      <c r="BI179" s="292">
        <f>IF(N179="nulová",J179,0)</f>
        <v>0</v>
      </c>
      <c r="BJ179" s="221" t="s">
        <v>46</v>
      </c>
      <c r="BK179" s="292">
        <f>ROUND(I179*H179,2)</f>
        <v>0</v>
      </c>
      <c r="BL179" s="221" t="s">
        <v>579</v>
      </c>
      <c r="BM179" s="291" t="s">
        <v>580</v>
      </c>
    </row>
    <row r="180" spans="2:12" s="205" customFormat="1" ht="7.05" customHeight="1">
      <c r="B180" s="254"/>
      <c r="C180" s="255"/>
      <c r="D180" s="255"/>
      <c r="E180" s="255"/>
      <c r="F180" s="255"/>
      <c r="G180" s="255"/>
      <c r="H180" s="255"/>
      <c r="I180" s="255"/>
      <c r="J180" s="255"/>
      <c r="K180" s="255"/>
      <c r="L180" s="228"/>
    </row>
  </sheetData>
  <sheetProtection algorithmName="SHA-512" hashValue="Wnz4KDv3fR4dUgKK+0jJIJGz2Wl0cRVvfQmbC1wzk8hu8sdre8nbb4ZMcydnDq8SVf4EvwLyLdEaXV0OU23HoA==" saltValue="G1X4VToOIj23+ZMb8oGzHQ==" spinCount="100000" sheet="1" objects="1" scenarios="1"/>
  <autoFilter ref="C121:K17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3"/>
  <sheetViews>
    <sheetView showGridLines="0" workbookViewId="0" topLeftCell="A154">
      <selection activeCell="F168" sqref="F168"/>
    </sheetView>
  </sheetViews>
  <sheetFormatPr defaultColWidth="9.140625" defaultRowHeight="12"/>
  <cols>
    <col min="1" max="1" width="8.8515625" style="0" customWidth="1"/>
    <col min="2" max="2" width="1.1484375" style="0" customWidth="1"/>
    <col min="3" max="3" width="4.421875" style="0" customWidth="1"/>
    <col min="4" max="4" width="4.57421875" style="0" customWidth="1"/>
    <col min="5" max="5" width="18.28125" style="0" customWidth="1"/>
    <col min="6" max="6" width="54.421875" style="0" customWidth="1"/>
    <col min="7" max="7" width="8.00390625" style="0" customWidth="1"/>
    <col min="8" max="8" width="12.28125" style="0" customWidth="1"/>
    <col min="9" max="10" width="21.57421875" style="0" customWidth="1"/>
    <col min="11" max="11" width="21.57421875" style="0" hidden="1" customWidth="1"/>
    <col min="12" max="12" width="10.00390625" style="0" customWidth="1"/>
    <col min="13" max="13" width="11.57421875" style="0" hidden="1" customWidth="1"/>
    <col min="14" max="14" width="9.140625" style="0" hidden="1" customWidth="1"/>
    <col min="15" max="20" width="15.140625" style="0" hidden="1" customWidth="1"/>
    <col min="21" max="21" width="17.421875" style="0" hidden="1" customWidth="1"/>
    <col min="22" max="22" width="13.140625" style="0" customWidth="1"/>
    <col min="23" max="23" width="17.421875" style="0" customWidth="1"/>
    <col min="24" max="24" width="13.140625" style="0" customWidth="1"/>
    <col min="25" max="25" width="16.00390625" style="0" customWidth="1"/>
    <col min="26" max="26" width="11.7109375" style="0" customWidth="1"/>
    <col min="27" max="27" width="16.00390625" style="0" customWidth="1"/>
    <col min="28" max="28" width="17.421875" style="0" customWidth="1"/>
    <col min="29" max="29" width="11.7109375" style="0" customWidth="1"/>
    <col min="30" max="30" width="16.00390625" style="0" customWidth="1"/>
    <col min="31" max="31" width="17.421875" style="0" customWidth="1"/>
    <col min="44" max="65" width="9.140625" style="0" hidden="1" customWidth="1"/>
  </cols>
  <sheetData>
    <row r="2" spans="12:46" ht="37.05" customHeight="1">
      <c r="L2" s="352" t="s">
        <v>2</v>
      </c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7" t="s">
        <v>50</v>
      </c>
    </row>
    <row r="3" spans="2:46" ht="7.0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48</v>
      </c>
    </row>
    <row r="4" spans="2:46" ht="25.05" customHeight="1">
      <c r="B4" s="10"/>
      <c r="D4" s="11" t="s">
        <v>51</v>
      </c>
      <c r="L4" s="10"/>
      <c r="M4" s="37" t="s">
        <v>5</v>
      </c>
      <c r="AT4" s="7" t="s">
        <v>1</v>
      </c>
    </row>
    <row r="5" spans="2:12" ht="7.05" customHeight="1">
      <c r="B5" s="10"/>
      <c r="L5" s="10"/>
    </row>
    <row r="6" spans="2:12" ht="12" customHeight="1">
      <c r="B6" s="10"/>
      <c r="D6" s="13" t="s">
        <v>6</v>
      </c>
      <c r="L6" s="10"/>
    </row>
    <row r="7" spans="2:12" ht="14.4" customHeight="1">
      <c r="B7" s="10"/>
      <c r="E7" s="350"/>
      <c r="F7" s="351"/>
      <c r="G7" s="351"/>
      <c r="H7" s="351"/>
      <c r="L7" s="10"/>
    </row>
    <row r="8" spans="2:12" s="1" customFormat="1" ht="12" customHeight="1">
      <c r="B8" s="16"/>
      <c r="D8" s="13" t="s">
        <v>52</v>
      </c>
      <c r="L8" s="16"/>
    </row>
    <row r="9" spans="2:12" s="1" customFormat="1" ht="14.4" customHeight="1">
      <c r="B9" s="16"/>
      <c r="E9" s="332" t="s">
        <v>581</v>
      </c>
      <c r="F9" s="349"/>
      <c r="G9" s="349"/>
      <c r="H9" s="349"/>
      <c r="L9" s="16"/>
    </row>
    <row r="10" spans="2:12" s="1" customFormat="1" ht="12">
      <c r="B10" s="16"/>
      <c r="L10" s="16"/>
    </row>
    <row r="11" spans="2:12" s="1" customFormat="1" ht="12" customHeight="1">
      <c r="B11" s="16"/>
      <c r="D11" s="13" t="s">
        <v>7</v>
      </c>
      <c r="F11" s="12" t="s">
        <v>0</v>
      </c>
      <c r="I11" s="13" t="s">
        <v>8</v>
      </c>
      <c r="J11" s="12"/>
      <c r="L11" s="16"/>
    </row>
    <row r="12" spans="2:12" s="1" customFormat="1" ht="12" customHeight="1">
      <c r="B12" s="16"/>
      <c r="D12" s="13" t="s">
        <v>9</v>
      </c>
      <c r="F12" s="12" t="s">
        <v>10</v>
      </c>
      <c r="I12" s="13" t="s">
        <v>11</v>
      </c>
      <c r="J12" s="28"/>
      <c r="L12" s="16"/>
    </row>
    <row r="13" spans="2:12" s="1" customFormat="1" ht="10.8" customHeight="1">
      <c r="B13" s="16"/>
      <c r="L13" s="16"/>
    </row>
    <row r="14" spans="2:12" s="1" customFormat="1" ht="12" customHeight="1">
      <c r="B14" s="16"/>
      <c r="D14" s="13" t="s">
        <v>12</v>
      </c>
      <c r="I14" s="13" t="s">
        <v>13</v>
      </c>
      <c r="J14" s="12"/>
      <c r="L14" s="16"/>
    </row>
    <row r="15" spans="2:12" s="1" customFormat="1" ht="18" customHeight="1">
      <c r="B15" s="16"/>
      <c r="E15" s="12" t="s">
        <v>14</v>
      </c>
      <c r="I15" s="13" t="s">
        <v>15</v>
      </c>
      <c r="J15" s="12"/>
      <c r="L15" s="16"/>
    </row>
    <row r="16" spans="2:12" s="1" customFormat="1" ht="7.05" customHeight="1">
      <c r="B16" s="16"/>
      <c r="L16" s="16"/>
    </row>
    <row r="17" spans="2:12" s="1" customFormat="1" ht="12" customHeight="1">
      <c r="B17" s="16"/>
      <c r="D17" s="13" t="s">
        <v>16</v>
      </c>
      <c r="I17" s="13" t="s">
        <v>13</v>
      </c>
      <c r="J17" s="14"/>
      <c r="L17" s="16"/>
    </row>
    <row r="18" spans="2:12" s="1" customFormat="1" ht="18" customHeight="1">
      <c r="B18" s="16"/>
      <c r="E18" s="354"/>
      <c r="F18" s="355"/>
      <c r="G18" s="355"/>
      <c r="H18" s="355"/>
      <c r="I18" s="13" t="s">
        <v>15</v>
      </c>
      <c r="J18" s="14"/>
      <c r="L18" s="16"/>
    </row>
    <row r="19" spans="2:12" s="1" customFormat="1" ht="7.05" customHeight="1">
      <c r="B19" s="16"/>
      <c r="L19" s="16"/>
    </row>
    <row r="20" spans="2:12" s="1" customFormat="1" ht="12" customHeight="1">
      <c r="B20" s="16"/>
      <c r="D20" s="13" t="s">
        <v>17</v>
      </c>
      <c r="I20" s="13" t="s">
        <v>13</v>
      </c>
      <c r="J20" s="12"/>
      <c r="L20" s="16"/>
    </row>
    <row r="21" spans="2:12" s="1" customFormat="1" ht="18" customHeight="1">
      <c r="B21" s="16"/>
      <c r="E21" s="12"/>
      <c r="I21" s="13" t="s">
        <v>15</v>
      </c>
      <c r="J21" s="12"/>
      <c r="L21" s="16"/>
    </row>
    <row r="22" spans="2:12" s="1" customFormat="1" ht="7.05" customHeight="1">
      <c r="B22" s="16"/>
      <c r="L22" s="16"/>
    </row>
    <row r="23" spans="2:12" s="1" customFormat="1" ht="12" customHeight="1">
      <c r="B23" s="16"/>
      <c r="D23" s="13" t="s">
        <v>19</v>
      </c>
      <c r="I23" s="13" t="s">
        <v>13</v>
      </c>
      <c r="J23" s="12" t="s">
        <v>0</v>
      </c>
      <c r="L23" s="16"/>
    </row>
    <row r="24" spans="2:12" s="1" customFormat="1" ht="18" customHeight="1">
      <c r="B24" s="16"/>
      <c r="E24" s="12" t="s">
        <v>20</v>
      </c>
      <c r="I24" s="13" t="s">
        <v>15</v>
      </c>
      <c r="J24" s="12" t="s">
        <v>0</v>
      </c>
      <c r="L24" s="16"/>
    </row>
    <row r="25" spans="2:12" s="1" customFormat="1" ht="7.05" customHeight="1">
      <c r="B25" s="16"/>
      <c r="L25" s="16"/>
    </row>
    <row r="26" spans="2:12" s="1" customFormat="1" ht="12" customHeight="1">
      <c r="B26" s="16"/>
      <c r="D26" s="13" t="s">
        <v>21</v>
      </c>
      <c r="L26" s="16"/>
    </row>
    <row r="27" spans="2:12" s="2" customFormat="1" ht="14.4" customHeight="1">
      <c r="B27" s="38"/>
      <c r="E27" s="356" t="s">
        <v>0</v>
      </c>
      <c r="F27" s="356"/>
      <c r="G27" s="356"/>
      <c r="H27" s="356"/>
      <c r="L27" s="38"/>
    </row>
    <row r="28" spans="2:12" s="1" customFormat="1" ht="7.05" customHeight="1">
      <c r="B28" s="16"/>
      <c r="L28" s="16"/>
    </row>
    <row r="29" spans="2:12" s="1" customFormat="1" ht="7.05" customHeight="1">
      <c r="B29" s="16"/>
      <c r="D29" s="29"/>
      <c r="E29" s="29"/>
      <c r="F29" s="29"/>
      <c r="G29" s="29"/>
      <c r="H29" s="29"/>
      <c r="I29" s="29"/>
      <c r="J29" s="29"/>
      <c r="K29" s="29"/>
      <c r="L29" s="16"/>
    </row>
    <row r="30" spans="2:12" s="1" customFormat="1" ht="25.35" customHeight="1">
      <c r="B30" s="16"/>
      <c r="D30" s="39" t="s">
        <v>22</v>
      </c>
      <c r="J30" s="36">
        <f>ROUND(J123,2)</f>
        <v>0</v>
      </c>
      <c r="L30" s="16"/>
    </row>
    <row r="31" spans="2:12" s="1" customFormat="1" ht="7.05" customHeight="1">
      <c r="B31" s="16"/>
      <c r="D31" s="29"/>
      <c r="E31" s="29"/>
      <c r="F31" s="29"/>
      <c r="G31" s="29"/>
      <c r="H31" s="29"/>
      <c r="I31" s="29"/>
      <c r="J31" s="29"/>
      <c r="K31" s="29"/>
      <c r="L31" s="16"/>
    </row>
    <row r="32" spans="2:12" s="1" customFormat="1" ht="14.4" customHeight="1">
      <c r="B32" s="16"/>
      <c r="F32" s="18" t="s">
        <v>24</v>
      </c>
      <c r="I32" s="18" t="s">
        <v>23</v>
      </c>
      <c r="J32" s="18" t="s">
        <v>25</v>
      </c>
      <c r="L32" s="16"/>
    </row>
    <row r="33" spans="2:12" s="1" customFormat="1" ht="14.4" customHeight="1">
      <c r="B33" s="16"/>
      <c r="D33" s="30" t="s">
        <v>26</v>
      </c>
      <c r="E33" s="13" t="s">
        <v>27</v>
      </c>
      <c r="F33" s="40">
        <f>ROUND((SUM(BE123:BE182)),2)</f>
        <v>0</v>
      </c>
      <c r="I33" s="41">
        <v>0.21</v>
      </c>
      <c r="J33" s="40">
        <f>ROUND(((SUM(BE123:BE182))*I33),2)</f>
        <v>0</v>
      </c>
      <c r="L33" s="16"/>
    </row>
    <row r="34" spans="2:12" s="1" customFormat="1" ht="14.4" customHeight="1">
      <c r="B34" s="16"/>
      <c r="E34" s="13" t="s">
        <v>28</v>
      </c>
      <c r="F34" s="40">
        <f>ROUND((SUM(BF123:BF182)),2)</f>
        <v>0</v>
      </c>
      <c r="I34" s="41">
        <v>0.15</v>
      </c>
      <c r="J34" s="40">
        <f>ROUND(((SUM(BF123:BF182))*I34),2)</f>
        <v>0</v>
      </c>
      <c r="L34" s="16"/>
    </row>
    <row r="35" spans="2:12" s="1" customFormat="1" ht="14.4" customHeight="1" hidden="1">
      <c r="B35" s="16"/>
      <c r="E35" s="13" t="s">
        <v>29</v>
      </c>
      <c r="F35" s="40">
        <f>ROUND((SUM(BG123:BG182)),2)</f>
        <v>0</v>
      </c>
      <c r="I35" s="41">
        <v>0.21</v>
      </c>
      <c r="J35" s="40">
        <f>0</f>
        <v>0</v>
      </c>
      <c r="L35" s="16"/>
    </row>
    <row r="36" spans="2:12" s="1" customFormat="1" ht="14.4" customHeight="1" hidden="1">
      <c r="B36" s="16"/>
      <c r="E36" s="13" t="s">
        <v>30</v>
      </c>
      <c r="F36" s="40">
        <f>ROUND((SUM(BH123:BH182)),2)</f>
        <v>0</v>
      </c>
      <c r="I36" s="41">
        <v>0.15</v>
      </c>
      <c r="J36" s="40">
        <f>0</f>
        <v>0</v>
      </c>
      <c r="L36" s="16"/>
    </row>
    <row r="37" spans="2:12" s="1" customFormat="1" ht="14.4" customHeight="1" hidden="1">
      <c r="B37" s="16"/>
      <c r="E37" s="13" t="s">
        <v>31</v>
      </c>
      <c r="F37" s="40">
        <f>ROUND((SUM(BI123:BI182)),2)</f>
        <v>0</v>
      </c>
      <c r="I37" s="41">
        <v>0</v>
      </c>
      <c r="J37" s="40">
        <f>0</f>
        <v>0</v>
      </c>
      <c r="L37" s="16"/>
    </row>
    <row r="38" spans="2:12" s="1" customFormat="1" ht="7.05" customHeight="1">
      <c r="B38" s="16"/>
      <c r="L38" s="16"/>
    </row>
    <row r="39" spans="2:12" s="1" customFormat="1" ht="25.35" customHeight="1">
      <c r="B39" s="16"/>
      <c r="C39" s="42"/>
      <c r="D39" s="43" t="s">
        <v>32</v>
      </c>
      <c r="E39" s="31"/>
      <c r="F39" s="31"/>
      <c r="G39" s="44" t="s">
        <v>33</v>
      </c>
      <c r="H39" s="45" t="s">
        <v>34</v>
      </c>
      <c r="I39" s="31"/>
      <c r="J39" s="46">
        <f>SUM(J30:J37)</f>
        <v>0</v>
      </c>
      <c r="K39" s="47"/>
      <c r="L39" s="16"/>
    </row>
    <row r="40" spans="2:12" s="1" customFormat="1" ht="14.4" customHeight="1">
      <c r="B40" s="16"/>
      <c r="L40" s="16"/>
    </row>
    <row r="41" spans="2:12" ht="14.4" customHeight="1">
      <c r="B41" s="10"/>
      <c r="L41" s="10"/>
    </row>
    <row r="42" spans="2:12" ht="14.4" customHeight="1">
      <c r="B42" s="10"/>
      <c r="L42" s="10"/>
    </row>
    <row r="43" spans="2:12" ht="14.4" customHeight="1">
      <c r="B43" s="10"/>
      <c r="L43" s="10"/>
    </row>
    <row r="44" spans="2:12" ht="14.4" customHeight="1">
      <c r="B44" s="10"/>
      <c r="L44" s="10"/>
    </row>
    <row r="45" spans="2:12" ht="14.4" customHeight="1">
      <c r="B45" s="10"/>
      <c r="L45" s="10"/>
    </row>
    <row r="46" spans="2:12" ht="14.4" customHeight="1">
      <c r="B46" s="10"/>
      <c r="L46" s="10"/>
    </row>
    <row r="47" spans="2:12" ht="14.4" customHeight="1">
      <c r="B47" s="10"/>
      <c r="L47" s="10"/>
    </row>
    <row r="48" spans="2:12" ht="14.4" customHeight="1">
      <c r="B48" s="10"/>
      <c r="L48" s="10"/>
    </row>
    <row r="49" spans="2:12" ht="14.4" customHeight="1">
      <c r="B49" s="10"/>
      <c r="L49" s="10"/>
    </row>
    <row r="50" spans="2:12" s="1" customFormat="1" ht="14.4" customHeight="1">
      <c r="B50" s="16"/>
      <c r="D50" s="19" t="s">
        <v>35</v>
      </c>
      <c r="E50" s="20"/>
      <c r="F50" s="20"/>
      <c r="G50" s="19" t="s">
        <v>36</v>
      </c>
      <c r="H50" s="20"/>
      <c r="I50" s="20"/>
      <c r="J50" s="20"/>
      <c r="K50" s="20"/>
      <c r="L50" s="16"/>
    </row>
    <row r="51" spans="2:12" ht="12">
      <c r="B51" s="10"/>
      <c r="L51" s="10"/>
    </row>
    <row r="52" spans="2:12" ht="12">
      <c r="B52" s="10"/>
      <c r="L52" s="10"/>
    </row>
    <row r="53" spans="2:12" ht="12">
      <c r="B53" s="10"/>
      <c r="L53" s="10"/>
    </row>
    <row r="54" spans="2:12" ht="12">
      <c r="B54" s="10"/>
      <c r="L54" s="10"/>
    </row>
    <row r="55" spans="2:12" ht="12">
      <c r="B55" s="10"/>
      <c r="L55" s="10"/>
    </row>
    <row r="56" spans="2:12" ht="12">
      <c r="B56" s="10"/>
      <c r="L56" s="10"/>
    </row>
    <row r="57" spans="2:12" ht="12">
      <c r="B57" s="10"/>
      <c r="L57" s="10"/>
    </row>
    <row r="58" spans="2:12" ht="12">
      <c r="B58" s="10"/>
      <c r="L58" s="10"/>
    </row>
    <row r="59" spans="2:12" ht="12">
      <c r="B59" s="10"/>
      <c r="L59" s="10"/>
    </row>
    <row r="60" spans="2:12" ht="12">
      <c r="B60" s="10"/>
      <c r="L60" s="10"/>
    </row>
    <row r="61" spans="2:12" s="1" customFormat="1" ht="13.2">
      <c r="B61" s="16"/>
      <c r="D61" s="21" t="s">
        <v>37</v>
      </c>
      <c r="E61" s="17"/>
      <c r="F61" s="48" t="s">
        <v>38</v>
      </c>
      <c r="G61" s="21" t="s">
        <v>37</v>
      </c>
      <c r="H61" s="17"/>
      <c r="I61" s="17"/>
      <c r="J61" s="49" t="s">
        <v>38</v>
      </c>
      <c r="K61" s="17"/>
      <c r="L61" s="16"/>
    </row>
    <row r="62" spans="2:12" ht="12">
      <c r="B62" s="10"/>
      <c r="L62" s="10"/>
    </row>
    <row r="63" spans="2:12" ht="12">
      <c r="B63" s="10"/>
      <c r="L63" s="10"/>
    </row>
    <row r="64" spans="2:12" ht="12">
      <c r="B64" s="10"/>
      <c r="L64" s="10"/>
    </row>
    <row r="65" spans="2:12" s="1" customFormat="1" ht="13.2">
      <c r="B65" s="16"/>
      <c r="D65" s="19" t="s">
        <v>39</v>
      </c>
      <c r="E65" s="20"/>
      <c r="F65" s="20"/>
      <c r="G65" s="19" t="s">
        <v>40</v>
      </c>
      <c r="H65" s="20"/>
      <c r="I65" s="20"/>
      <c r="J65" s="20"/>
      <c r="K65" s="20"/>
      <c r="L65" s="16"/>
    </row>
    <row r="66" spans="2:12" ht="12">
      <c r="B66" s="10"/>
      <c r="L66" s="10"/>
    </row>
    <row r="67" spans="2:12" ht="12">
      <c r="B67" s="10"/>
      <c r="L67" s="10"/>
    </row>
    <row r="68" spans="2:12" ht="12">
      <c r="B68" s="10"/>
      <c r="L68" s="10"/>
    </row>
    <row r="69" spans="2:12" ht="12">
      <c r="B69" s="10"/>
      <c r="L69" s="10"/>
    </row>
    <row r="70" spans="2:12" ht="12">
      <c r="B70" s="10"/>
      <c r="L70" s="10"/>
    </row>
    <row r="71" spans="2:12" ht="12">
      <c r="B71" s="10"/>
      <c r="L71" s="10"/>
    </row>
    <row r="72" spans="2:12" ht="12">
      <c r="B72" s="10"/>
      <c r="L72" s="10"/>
    </row>
    <row r="73" spans="2:12" ht="12">
      <c r="B73" s="10"/>
      <c r="L73" s="10"/>
    </row>
    <row r="74" spans="2:12" ht="12">
      <c r="B74" s="10"/>
      <c r="L74" s="10"/>
    </row>
    <row r="75" spans="2:12" ht="12">
      <c r="B75" s="10"/>
      <c r="L75" s="10"/>
    </row>
    <row r="76" spans="2:12" s="1" customFormat="1" ht="13.2">
      <c r="B76" s="16"/>
      <c r="D76" s="21" t="s">
        <v>37</v>
      </c>
      <c r="E76" s="17"/>
      <c r="F76" s="48" t="s">
        <v>38</v>
      </c>
      <c r="G76" s="21" t="s">
        <v>37</v>
      </c>
      <c r="H76" s="17"/>
      <c r="I76" s="17"/>
      <c r="J76" s="49" t="s">
        <v>38</v>
      </c>
      <c r="K76" s="17"/>
      <c r="L76" s="16"/>
    </row>
    <row r="77" spans="2:12" s="1" customFormat="1" ht="14.4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16"/>
    </row>
    <row r="81" spans="2:12" s="1" customFormat="1" ht="7.05" customHeight="1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16"/>
    </row>
    <row r="82" spans="2:12" s="1" customFormat="1" ht="25.05" customHeight="1">
      <c r="B82" s="16"/>
      <c r="C82" s="11" t="s">
        <v>54</v>
      </c>
      <c r="L82" s="16"/>
    </row>
    <row r="83" spans="2:12" s="1" customFormat="1" ht="7.05" customHeight="1">
      <c r="B83" s="16"/>
      <c r="L83" s="16"/>
    </row>
    <row r="84" spans="2:12" s="1" customFormat="1" ht="12" customHeight="1">
      <c r="B84" s="16"/>
      <c r="C84" s="13" t="s">
        <v>6</v>
      </c>
      <c r="L84" s="16"/>
    </row>
    <row r="85" spans="2:12" s="1" customFormat="1" ht="14.4" customHeight="1">
      <c r="B85" s="16"/>
      <c r="E85" s="350"/>
      <c r="F85" s="351"/>
      <c r="G85" s="351"/>
      <c r="H85" s="351"/>
      <c r="L85" s="16"/>
    </row>
    <row r="86" spans="2:12" s="1" customFormat="1" ht="12" customHeight="1">
      <c r="B86" s="16"/>
      <c r="C86" s="13" t="s">
        <v>52</v>
      </c>
      <c r="L86" s="16"/>
    </row>
    <row r="87" spans="2:12" s="1" customFormat="1" ht="14.4" customHeight="1">
      <c r="B87" s="16"/>
      <c r="E87" s="332" t="str">
        <f>E9</f>
        <v>03 - Etapa I - elektroinstalace</v>
      </c>
      <c r="F87" s="349"/>
      <c r="G87" s="349"/>
      <c r="H87" s="349"/>
      <c r="L87" s="16"/>
    </row>
    <row r="88" spans="2:12" s="1" customFormat="1" ht="7.05" customHeight="1">
      <c r="B88" s="16"/>
      <c r="L88" s="16"/>
    </row>
    <row r="89" spans="2:12" s="1" customFormat="1" ht="12" customHeight="1">
      <c r="B89" s="16"/>
      <c r="C89" s="13" t="s">
        <v>9</v>
      </c>
      <c r="F89" s="12" t="str">
        <f>F12</f>
        <v xml:space="preserve"> </v>
      </c>
      <c r="I89" s="13" t="s">
        <v>11</v>
      </c>
      <c r="J89" s="28" t="str">
        <f>IF(J12="","",J12)</f>
        <v/>
      </c>
      <c r="L89" s="16"/>
    </row>
    <row r="90" spans="2:12" s="1" customFormat="1" ht="7.05" customHeight="1">
      <c r="B90" s="16"/>
      <c r="L90" s="16"/>
    </row>
    <row r="91" spans="2:12" s="1" customFormat="1" ht="15.6" customHeight="1">
      <c r="B91" s="16"/>
      <c r="C91" s="13" t="s">
        <v>12</v>
      </c>
      <c r="F91" s="12" t="str">
        <f>E15</f>
        <v>Město Chotěboř</v>
      </c>
      <c r="I91" s="13" t="s">
        <v>17</v>
      </c>
      <c r="J91" s="15"/>
      <c r="L91" s="16"/>
    </row>
    <row r="92" spans="2:12" s="1" customFormat="1" ht="26.4" customHeight="1">
      <c r="B92" s="16"/>
      <c r="C92" s="13" t="s">
        <v>16</v>
      </c>
      <c r="F92" s="12" t="str">
        <f>IF(E18="","",E18)</f>
        <v/>
      </c>
      <c r="I92" s="13" t="s">
        <v>19</v>
      </c>
      <c r="J92" s="15" t="str">
        <f>E24</f>
        <v>Ing. Milan Landsman</v>
      </c>
      <c r="L92" s="16"/>
    </row>
    <row r="93" spans="2:12" s="1" customFormat="1" ht="10.2" customHeight="1">
      <c r="B93" s="16"/>
      <c r="L93" s="16"/>
    </row>
    <row r="94" spans="2:12" s="1" customFormat="1" ht="29.25" customHeight="1">
      <c r="B94" s="16"/>
      <c r="C94" s="50" t="s">
        <v>55</v>
      </c>
      <c r="D94" s="42"/>
      <c r="E94" s="42"/>
      <c r="F94" s="42"/>
      <c r="G94" s="42"/>
      <c r="H94" s="42"/>
      <c r="I94" s="42"/>
      <c r="J94" s="51" t="s">
        <v>56</v>
      </c>
      <c r="K94" s="42"/>
      <c r="L94" s="16"/>
    </row>
    <row r="95" spans="2:12" s="1" customFormat="1" ht="10.2" customHeight="1">
      <c r="B95" s="16"/>
      <c r="L95" s="16"/>
    </row>
    <row r="96" spans="2:47" s="1" customFormat="1" ht="22.8" customHeight="1">
      <c r="B96" s="16"/>
      <c r="C96" s="52" t="s">
        <v>57</v>
      </c>
      <c r="J96" s="36">
        <f>J123</f>
        <v>0</v>
      </c>
      <c r="L96" s="16"/>
      <c r="AU96" s="7" t="s">
        <v>58</v>
      </c>
    </row>
    <row r="97" spans="2:12" s="3" customFormat="1" ht="25.05" customHeight="1">
      <c r="B97" s="53"/>
      <c r="D97" s="54" t="s">
        <v>69</v>
      </c>
      <c r="E97" s="55"/>
      <c r="F97" s="55"/>
      <c r="G97" s="55"/>
      <c r="H97" s="55"/>
      <c r="I97" s="55"/>
      <c r="J97" s="56">
        <f>J124</f>
        <v>0</v>
      </c>
      <c r="L97" s="53"/>
    </row>
    <row r="98" spans="2:12" s="4" customFormat="1" ht="19.95" customHeight="1">
      <c r="B98" s="57"/>
      <c r="D98" s="58" t="s">
        <v>582</v>
      </c>
      <c r="E98" s="59"/>
      <c r="F98" s="59"/>
      <c r="G98" s="59"/>
      <c r="H98" s="59"/>
      <c r="I98" s="59"/>
      <c r="J98" s="60">
        <f>J125</f>
        <v>0</v>
      </c>
      <c r="L98" s="57"/>
    </row>
    <row r="99" spans="2:12" s="4" customFormat="1" ht="19.95" customHeight="1">
      <c r="B99" s="57"/>
      <c r="D99" s="58" t="s">
        <v>583</v>
      </c>
      <c r="E99" s="59"/>
      <c r="F99" s="59"/>
      <c r="G99" s="59"/>
      <c r="H99" s="59"/>
      <c r="I99" s="59"/>
      <c r="J99" s="60">
        <f>J130</f>
        <v>0</v>
      </c>
      <c r="L99" s="57"/>
    </row>
    <row r="100" spans="2:12" s="4" customFormat="1" ht="19.95" customHeight="1">
      <c r="B100" s="57"/>
      <c r="D100" s="58" t="s">
        <v>584</v>
      </c>
      <c r="E100" s="59"/>
      <c r="F100" s="59"/>
      <c r="G100" s="59"/>
      <c r="H100" s="59"/>
      <c r="I100" s="59"/>
      <c r="J100" s="60">
        <f>J133</f>
        <v>0</v>
      </c>
      <c r="L100" s="57"/>
    </row>
    <row r="101" spans="2:12" s="4" customFormat="1" ht="19.95" customHeight="1">
      <c r="B101" s="57"/>
      <c r="D101" s="58" t="s">
        <v>585</v>
      </c>
      <c r="E101" s="59"/>
      <c r="F101" s="59"/>
      <c r="G101" s="59"/>
      <c r="H101" s="59"/>
      <c r="I101" s="59"/>
      <c r="J101" s="60">
        <f>J144</f>
        <v>0</v>
      </c>
      <c r="L101" s="57"/>
    </row>
    <row r="102" spans="2:12" s="4" customFormat="1" ht="19.95" customHeight="1">
      <c r="B102" s="57"/>
      <c r="D102" s="58" t="s">
        <v>586</v>
      </c>
      <c r="E102" s="59"/>
      <c r="F102" s="59"/>
      <c r="G102" s="59"/>
      <c r="H102" s="59"/>
      <c r="I102" s="59"/>
      <c r="J102" s="60">
        <f>J156</f>
        <v>0</v>
      </c>
      <c r="L102" s="57"/>
    </row>
    <row r="103" spans="2:12" s="4" customFormat="1" ht="19.95" customHeight="1">
      <c r="B103" s="57"/>
      <c r="D103" s="58" t="s">
        <v>587</v>
      </c>
      <c r="E103" s="59"/>
      <c r="F103" s="59"/>
      <c r="G103" s="59"/>
      <c r="H103" s="59"/>
      <c r="I103" s="59"/>
      <c r="J103" s="60">
        <f>J170</f>
        <v>0</v>
      </c>
      <c r="L103" s="57"/>
    </row>
    <row r="104" spans="2:12" s="1" customFormat="1" ht="21.75" customHeight="1">
      <c r="B104" s="16"/>
      <c r="L104" s="16"/>
    </row>
    <row r="105" spans="2:12" s="1" customFormat="1" ht="7.05" customHeight="1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16"/>
    </row>
    <row r="109" spans="2:12" s="1" customFormat="1" ht="7.05" customHeight="1">
      <c r="B109" s="24"/>
      <c r="C109" s="25"/>
      <c r="D109" s="25"/>
      <c r="E109" s="25"/>
      <c r="F109" s="25"/>
      <c r="G109" s="25"/>
      <c r="H109" s="25"/>
      <c r="I109" s="25"/>
      <c r="J109" s="25"/>
      <c r="K109" s="25"/>
      <c r="L109" s="16"/>
    </row>
    <row r="110" spans="2:12" s="1" customFormat="1" ht="25.05" customHeight="1">
      <c r="B110" s="16"/>
      <c r="C110" s="11" t="s">
        <v>75</v>
      </c>
      <c r="L110" s="16"/>
    </row>
    <row r="111" spans="2:12" s="1" customFormat="1" ht="7.05" customHeight="1">
      <c r="B111" s="16"/>
      <c r="L111" s="16"/>
    </row>
    <row r="112" spans="2:12" s="1" customFormat="1" ht="12" customHeight="1">
      <c r="B112" s="16"/>
      <c r="C112" s="13" t="s">
        <v>6</v>
      </c>
      <c r="L112" s="16"/>
    </row>
    <row r="113" spans="2:12" s="1" customFormat="1" ht="14.4" customHeight="1">
      <c r="B113" s="16"/>
      <c r="E113" s="350">
        <f>E7</f>
        <v>0</v>
      </c>
      <c r="F113" s="351"/>
      <c r="G113" s="351"/>
      <c r="H113" s="351"/>
      <c r="L113" s="16"/>
    </row>
    <row r="114" spans="2:12" s="1" customFormat="1" ht="12" customHeight="1">
      <c r="B114" s="16"/>
      <c r="C114" s="13" t="s">
        <v>52</v>
      </c>
      <c r="L114" s="16"/>
    </row>
    <row r="115" spans="2:12" s="1" customFormat="1" ht="14.4" customHeight="1">
      <c r="B115" s="16"/>
      <c r="E115" s="332" t="str">
        <f>E9</f>
        <v>03 - Etapa I - elektroinstalace</v>
      </c>
      <c r="F115" s="349"/>
      <c r="G115" s="349"/>
      <c r="H115" s="349"/>
      <c r="L115" s="16"/>
    </row>
    <row r="116" spans="2:12" s="1" customFormat="1" ht="7.05" customHeight="1">
      <c r="B116" s="16"/>
      <c r="L116" s="16"/>
    </row>
    <row r="117" spans="2:12" s="1" customFormat="1" ht="12" customHeight="1">
      <c r="B117" s="16"/>
      <c r="C117" s="13" t="s">
        <v>9</v>
      </c>
      <c r="F117" s="12" t="str">
        <f>F12</f>
        <v xml:space="preserve"> </v>
      </c>
      <c r="I117" s="13" t="s">
        <v>11</v>
      </c>
      <c r="J117" s="28" t="str">
        <f>IF(J12="","",J12)</f>
        <v/>
      </c>
      <c r="L117" s="16"/>
    </row>
    <row r="118" spans="2:12" s="1" customFormat="1" ht="7.05" customHeight="1">
      <c r="B118" s="16"/>
      <c r="L118" s="16"/>
    </row>
    <row r="119" spans="2:12" s="1" customFormat="1" ht="15.6" customHeight="1">
      <c r="B119" s="16"/>
      <c r="C119" s="13" t="s">
        <v>12</v>
      </c>
      <c r="F119" s="12" t="str">
        <f>E15</f>
        <v>Město Chotěboř</v>
      </c>
      <c r="I119" s="13" t="s">
        <v>17</v>
      </c>
      <c r="J119" s="15">
        <f>E21</f>
        <v>0</v>
      </c>
      <c r="L119" s="16"/>
    </row>
    <row r="120" spans="2:12" s="1" customFormat="1" ht="26.4" customHeight="1">
      <c r="B120" s="16"/>
      <c r="C120" s="13" t="s">
        <v>16</v>
      </c>
      <c r="F120" s="12" t="str">
        <f>IF(E18="","",E18)</f>
        <v/>
      </c>
      <c r="I120" s="13" t="s">
        <v>19</v>
      </c>
      <c r="J120" s="15" t="str">
        <f>E24</f>
        <v>Ing. Milan Landsman</v>
      </c>
      <c r="L120" s="16"/>
    </row>
    <row r="121" spans="2:12" s="1" customFormat="1" ht="10.2" customHeight="1">
      <c r="B121" s="16"/>
      <c r="L121" s="16"/>
    </row>
    <row r="122" spans="2:20" s="5" customFormat="1" ht="29.25" customHeight="1">
      <c r="B122" s="61"/>
      <c r="C122" s="200" t="s">
        <v>76</v>
      </c>
      <c r="D122" s="201" t="s">
        <v>43</v>
      </c>
      <c r="E122" s="201" t="s">
        <v>41</v>
      </c>
      <c r="F122" s="201" t="s">
        <v>42</v>
      </c>
      <c r="G122" s="201" t="s">
        <v>77</v>
      </c>
      <c r="H122" s="201" t="s">
        <v>78</v>
      </c>
      <c r="I122" s="201" t="s">
        <v>79</v>
      </c>
      <c r="J122" s="202" t="s">
        <v>56</v>
      </c>
      <c r="K122" s="203" t="s">
        <v>80</v>
      </c>
      <c r="L122" s="61"/>
      <c r="M122" s="32" t="s">
        <v>0</v>
      </c>
      <c r="N122" s="33" t="s">
        <v>26</v>
      </c>
      <c r="O122" s="33" t="s">
        <v>81</v>
      </c>
      <c r="P122" s="33" t="s">
        <v>82</v>
      </c>
      <c r="Q122" s="33" t="s">
        <v>83</v>
      </c>
      <c r="R122" s="33" t="s">
        <v>84</v>
      </c>
      <c r="S122" s="33" t="s">
        <v>85</v>
      </c>
      <c r="T122" s="34" t="s">
        <v>86</v>
      </c>
    </row>
    <row r="123" spans="2:63" s="1" customFormat="1" ht="22.8" customHeight="1">
      <c r="B123" s="16"/>
      <c r="C123" s="204" t="s">
        <v>87</v>
      </c>
      <c r="D123" s="205"/>
      <c r="E123" s="205"/>
      <c r="F123" s="205"/>
      <c r="G123" s="205"/>
      <c r="H123" s="205"/>
      <c r="I123" s="205"/>
      <c r="J123" s="206">
        <f>BK123</f>
        <v>0</v>
      </c>
      <c r="K123" s="205"/>
      <c r="L123" s="16"/>
      <c r="M123" s="35"/>
      <c r="N123" s="29"/>
      <c r="O123" s="29"/>
      <c r="P123" s="62">
        <f>P124</f>
        <v>0</v>
      </c>
      <c r="Q123" s="29"/>
      <c r="R123" s="62">
        <f>R124</f>
        <v>0</v>
      </c>
      <c r="S123" s="29"/>
      <c r="T123" s="63">
        <f>T124</f>
        <v>0</v>
      </c>
      <c r="AT123" s="7" t="s">
        <v>44</v>
      </c>
      <c r="AU123" s="7" t="s">
        <v>58</v>
      </c>
      <c r="BK123" s="64">
        <f>BK124</f>
        <v>0</v>
      </c>
    </row>
    <row r="124" spans="2:63" s="6" customFormat="1" ht="25.95" customHeight="1">
      <c r="B124" s="65"/>
      <c r="C124" s="207"/>
      <c r="D124" s="208" t="s">
        <v>44</v>
      </c>
      <c r="E124" s="209" t="s">
        <v>264</v>
      </c>
      <c r="F124" s="209" t="s">
        <v>265</v>
      </c>
      <c r="G124" s="207"/>
      <c r="H124" s="207"/>
      <c r="I124" s="207"/>
      <c r="J124" s="210">
        <f>BK124</f>
        <v>0</v>
      </c>
      <c r="K124" s="207"/>
      <c r="L124" s="65"/>
      <c r="M124" s="67"/>
      <c r="P124" s="68">
        <f>P125+P130+P133+P144+P156+P170</f>
        <v>0</v>
      </c>
      <c r="R124" s="68">
        <f>R125+R130+R133+R144+R156+R170</f>
        <v>0</v>
      </c>
      <c r="T124" s="69">
        <f>T125+T130+T133+T144+T156+T170</f>
        <v>0</v>
      </c>
      <c r="AR124" s="66" t="s">
        <v>48</v>
      </c>
      <c r="AT124" s="70" t="s">
        <v>44</v>
      </c>
      <c r="AU124" s="70" t="s">
        <v>45</v>
      </c>
      <c r="AY124" s="66" t="s">
        <v>90</v>
      </c>
      <c r="BK124" s="71">
        <f>BK125+BK130+BK133+BK144+BK156+BK170</f>
        <v>0</v>
      </c>
    </row>
    <row r="125" spans="2:63" s="6" customFormat="1" ht="22.8" customHeight="1">
      <c r="B125" s="65"/>
      <c r="C125" s="207"/>
      <c r="D125" s="208" t="s">
        <v>44</v>
      </c>
      <c r="E125" s="211" t="s">
        <v>588</v>
      </c>
      <c r="F125" s="211" t="s">
        <v>589</v>
      </c>
      <c r="G125" s="207"/>
      <c r="H125" s="207"/>
      <c r="I125" s="207"/>
      <c r="J125" s="212">
        <f>BK125</f>
        <v>0</v>
      </c>
      <c r="K125" s="207"/>
      <c r="L125" s="65"/>
      <c r="M125" s="67"/>
      <c r="P125" s="68">
        <f>SUM(P126:P129)</f>
        <v>0</v>
      </c>
      <c r="R125" s="68">
        <f>SUM(R126:R129)</f>
        <v>0</v>
      </c>
      <c r="T125" s="69">
        <f>SUM(T126:T129)</f>
        <v>0</v>
      </c>
      <c r="AR125" s="66" t="s">
        <v>48</v>
      </c>
      <c r="AT125" s="70" t="s">
        <v>44</v>
      </c>
      <c r="AU125" s="70" t="s">
        <v>46</v>
      </c>
      <c r="AY125" s="66" t="s">
        <v>90</v>
      </c>
      <c r="BK125" s="71">
        <f>SUM(BK126:BK129)</f>
        <v>0</v>
      </c>
    </row>
    <row r="126" spans="2:65" s="1" customFormat="1" ht="13.8" customHeight="1">
      <c r="B126" s="72"/>
      <c r="C126" s="213" t="s">
        <v>46</v>
      </c>
      <c r="D126" s="213" t="s">
        <v>93</v>
      </c>
      <c r="E126" s="214" t="s">
        <v>590</v>
      </c>
      <c r="F126" s="215" t="s">
        <v>591</v>
      </c>
      <c r="G126" s="216" t="s">
        <v>103</v>
      </c>
      <c r="H126" s="217">
        <v>1</v>
      </c>
      <c r="I126" s="73"/>
      <c r="J126" s="218">
        <f>ROUND(I126*H126,2)</f>
        <v>0</v>
      </c>
      <c r="K126" s="219"/>
      <c r="L126" s="16"/>
      <c r="M126" s="74" t="s">
        <v>0</v>
      </c>
      <c r="N126" s="75" t="s">
        <v>27</v>
      </c>
      <c r="P126" s="76">
        <f>O126*H126</f>
        <v>0</v>
      </c>
      <c r="Q126" s="76">
        <v>0</v>
      </c>
      <c r="R126" s="76">
        <f>Q126*H126</f>
        <v>0</v>
      </c>
      <c r="S126" s="76">
        <v>0</v>
      </c>
      <c r="T126" s="77">
        <f>S126*H126</f>
        <v>0</v>
      </c>
      <c r="AR126" s="78" t="s">
        <v>217</v>
      </c>
      <c r="AT126" s="78" t="s">
        <v>93</v>
      </c>
      <c r="AU126" s="78" t="s">
        <v>48</v>
      </c>
      <c r="AY126" s="7" t="s">
        <v>90</v>
      </c>
      <c r="BE126" s="79">
        <f>IF(N126="základní",J126,0)</f>
        <v>0</v>
      </c>
      <c r="BF126" s="79">
        <f>IF(N126="snížená",J126,0)</f>
        <v>0</v>
      </c>
      <c r="BG126" s="79">
        <f>IF(N126="zákl. přenesená",J126,0)</f>
        <v>0</v>
      </c>
      <c r="BH126" s="79">
        <f>IF(N126="sníž. přenesená",J126,0)</f>
        <v>0</v>
      </c>
      <c r="BI126" s="79">
        <f>IF(N126="nulová",J126,0)</f>
        <v>0</v>
      </c>
      <c r="BJ126" s="7" t="s">
        <v>46</v>
      </c>
      <c r="BK126" s="79">
        <f>ROUND(I126*H126,2)</f>
        <v>0</v>
      </c>
      <c r="BL126" s="7" t="s">
        <v>217</v>
      </c>
      <c r="BM126" s="78" t="s">
        <v>592</v>
      </c>
    </row>
    <row r="127" spans="2:65" s="1" customFormat="1" ht="13.8" customHeight="1">
      <c r="B127" s="72"/>
      <c r="C127" s="213" t="s">
        <v>48</v>
      </c>
      <c r="D127" s="213" t="s">
        <v>93</v>
      </c>
      <c r="E127" s="214" t="s">
        <v>593</v>
      </c>
      <c r="F127" s="215" t="s">
        <v>594</v>
      </c>
      <c r="G127" s="216" t="s">
        <v>103</v>
      </c>
      <c r="H127" s="217">
        <v>1</v>
      </c>
      <c r="I127" s="73"/>
      <c r="J127" s="218">
        <f>ROUND(I127*H127,2)</f>
        <v>0</v>
      </c>
      <c r="K127" s="219"/>
      <c r="L127" s="16"/>
      <c r="M127" s="74" t="s">
        <v>0</v>
      </c>
      <c r="N127" s="75" t="s">
        <v>27</v>
      </c>
      <c r="P127" s="76">
        <f>O127*H127</f>
        <v>0</v>
      </c>
      <c r="Q127" s="76">
        <v>0</v>
      </c>
      <c r="R127" s="76">
        <f>Q127*H127</f>
        <v>0</v>
      </c>
      <c r="S127" s="76">
        <v>0</v>
      </c>
      <c r="T127" s="77">
        <f>S127*H127</f>
        <v>0</v>
      </c>
      <c r="AR127" s="78" t="s">
        <v>217</v>
      </c>
      <c r="AT127" s="78" t="s">
        <v>93</v>
      </c>
      <c r="AU127" s="78" t="s">
        <v>48</v>
      </c>
      <c r="AY127" s="7" t="s">
        <v>90</v>
      </c>
      <c r="BE127" s="79">
        <f>IF(N127="základní",J127,0)</f>
        <v>0</v>
      </c>
      <c r="BF127" s="79">
        <f>IF(N127="snížená",J127,0)</f>
        <v>0</v>
      </c>
      <c r="BG127" s="79">
        <f>IF(N127="zákl. přenesená",J127,0)</f>
        <v>0</v>
      </c>
      <c r="BH127" s="79">
        <f>IF(N127="sníž. přenesená",J127,0)</f>
        <v>0</v>
      </c>
      <c r="BI127" s="79">
        <f>IF(N127="nulová",J127,0)</f>
        <v>0</v>
      </c>
      <c r="BJ127" s="7" t="s">
        <v>46</v>
      </c>
      <c r="BK127" s="79">
        <f>ROUND(I127*H127,2)</f>
        <v>0</v>
      </c>
      <c r="BL127" s="7" t="s">
        <v>217</v>
      </c>
      <c r="BM127" s="78" t="s">
        <v>595</v>
      </c>
    </row>
    <row r="128" spans="2:65" s="1" customFormat="1" ht="13.8" customHeight="1">
      <c r="B128" s="72"/>
      <c r="C128" s="213" t="s">
        <v>91</v>
      </c>
      <c r="D128" s="213" t="s">
        <v>93</v>
      </c>
      <c r="E128" s="214" t="s">
        <v>596</v>
      </c>
      <c r="F128" s="215" t="s">
        <v>597</v>
      </c>
      <c r="G128" s="216" t="s">
        <v>103</v>
      </c>
      <c r="H128" s="217">
        <v>1</v>
      </c>
      <c r="I128" s="73"/>
      <c r="J128" s="218">
        <f>ROUND(I128*H128,2)</f>
        <v>0</v>
      </c>
      <c r="K128" s="219"/>
      <c r="L128" s="16"/>
      <c r="M128" s="74" t="s">
        <v>0</v>
      </c>
      <c r="N128" s="75" t="s">
        <v>27</v>
      </c>
      <c r="P128" s="76">
        <f>O128*H128</f>
        <v>0</v>
      </c>
      <c r="Q128" s="76">
        <v>0</v>
      </c>
      <c r="R128" s="76">
        <f>Q128*H128</f>
        <v>0</v>
      </c>
      <c r="S128" s="76">
        <v>0</v>
      </c>
      <c r="T128" s="77">
        <f>S128*H128</f>
        <v>0</v>
      </c>
      <c r="AR128" s="78" t="s">
        <v>217</v>
      </c>
      <c r="AT128" s="78" t="s">
        <v>93</v>
      </c>
      <c r="AU128" s="78" t="s">
        <v>48</v>
      </c>
      <c r="AY128" s="7" t="s">
        <v>90</v>
      </c>
      <c r="BE128" s="79">
        <f>IF(N128="základní",J128,0)</f>
        <v>0</v>
      </c>
      <c r="BF128" s="79">
        <f>IF(N128="snížená",J128,0)</f>
        <v>0</v>
      </c>
      <c r="BG128" s="79">
        <f>IF(N128="zákl. přenesená",J128,0)</f>
        <v>0</v>
      </c>
      <c r="BH128" s="79">
        <f>IF(N128="sníž. přenesená",J128,0)</f>
        <v>0</v>
      </c>
      <c r="BI128" s="79">
        <f>IF(N128="nulová",J128,0)</f>
        <v>0</v>
      </c>
      <c r="BJ128" s="7" t="s">
        <v>46</v>
      </c>
      <c r="BK128" s="79">
        <f>ROUND(I128*H128,2)</f>
        <v>0</v>
      </c>
      <c r="BL128" s="7" t="s">
        <v>217</v>
      </c>
      <c r="BM128" s="78" t="s">
        <v>598</v>
      </c>
    </row>
    <row r="129" spans="2:65" s="1" customFormat="1" ht="13.8" customHeight="1">
      <c r="B129" s="72"/>
      <c r="C129" s="213" t="s">
        <v>97</v>
      </c>
      <c r="D129" s="213" t="s">
        <v>93</v>
      </c>
      <c r="E129" s="214" t="s">
        <v>599</v>
      </c>
      <c r="F129" s="215" t="s">
        <v>600</v>
      </c>
      <c r="G129" s="216" t="s">
        <v>103</v>
      </c>
      <c r="H129" s="217">
        <v>1</v>
      </c>
      <c r="I129" s="73"/>
      <c r="J129" s="218">
        <f>ROUND(I129*H129,2)</f>
        <v>0</v>
      </c>
      <c r="K129" s="219"/>
      <c r="L129" s="16"/>
      <c r="M129" s="74" t="s">
        <v>0</v>
      </c>
      <c r="N129" s="75" t="s">
        <v>27</v>
      </c>
      <c r="P129" s="76">
        <f>O129*H129</f>
        <v>0</v>
      </c>
      <c r="Q129" s="76">
        <v>0</v>
      </c>
      <c r="R129" s="76">
        <f>Q129*H129</f>
        <v>0</v>
      </c>
      <c r="S129" s="76">
        <v>0</v>
      </c>
      <c r="T129" s="77">
        <f>S129*H129</f>
        <v>0</v>
      </c>
      <c r="AR129" s="78" t="s">
        <v>217</v>
      </c>
      <c r="AT129" s="78" t="s">
        <v>93</v>
      </c>
      <c r="AU129" s="78" t="s">
        <v>48</v>
      </c>
      <c r="AY129" s="7" t="s">
        <v>90</v>
      </c>
      <c r="BE129" s="79">
        <f>IF(N129="základní",J129,0)</f>
        <v>0</v>
      </c>
      <c r="BF129" s="79">
        <f>IF(N129="snížená",J129,0)</f>
        <v>0</v>
      </c>
      <c r="BG129" s="79">
        <f>IF(N129="zákl. přenesená",J129,0)</f>
        <v>0</v>
      </c>
      <c r="BH129" s="79">
        <f>IF(N129="sníž. přenesená",J129,0)</f>
        <v>0</v>
      </c>
      <c r="BI129" s="79">
        <f>IF(N129="nulová",J129,0)</f>
        <v>0</v>
      </c>
      <c r="BJ129" s="7" t="s">
        <v>46</v>
      </c>
      <c r="BK129" s="79">
        <f>ROUND(I129*H129,2)</f>
        <v>0</v>
      </c>
      <c r="BL129" s="7" t="s">
        <v>217</v>
      </c>
      <c r="BM129" s="78" t="s">
        <v>601</v>
      </c>
    </row>
    <row r="130" spans="2:63" s="6" customFormat="1" ht="22.8" customHeight="1">
      <c r="B130" s="65"/>
      <c r="C130" s="207"/>
      <c r="D130" s="208" t="s">
        <v>44</v>
      </c>
      <c r="E130" s="211" t="s">
        <v>602</v>
      </c>
      <c r="F130" s="211" t="s">
        <v>603</v>
      </c>
      <c r="G130" s="207"/>
      <c r="H130" s="207"/>
      <c r="I130" s="207"/>
      <c r="J130" s="212">
        <f>BK130</f>
        <v>0</v>
      </c>
      <c r="K130" s="207"/>
      <c r="L130" s="65"/>
      <c r="M130" s="67"/>
      <c r="P130" s="68">
        <f>SUM(P131:P132)</f>
        <v>0</v>
      </c>
      <c r="R130" s="68">
        <f>SUM(R131:R132)</f>
        <v>0</v>
      </c>
      <c r="T130" s="69">
        <f>SUM(T131:T132)</f>
        <v>0</v>
      </c>
      <c r="AR130" s="66" t="s">
        <v>48</v>
      </c>
      <c r="AT130" s="70" t="s">
        <v>44</v>
      </c>
      <c r="AU130" s="70" t="s">
        <v>46</v>
      </c>
      <c r="AY130" s="66" t="s">
        <v>90</v>
      </c>
      <c r="BK130" s="71">
        <f>SUM(BK131:BK132)</f>
        <v>0</v>
      </c>
    </row>
    <row r="131" spans="2:65" s="1" customFormat="1" ht="13.8" customHeight="1">
      <c r="B131" s="72"/>
      <c r="C131" s="213" t="s">
        <v>144</v>
      </c>
      <c r="D131" s="213" t="s">
        <v>93</v>
      </c>
      <c r="E131" s="214" t="s">
        <v>604</v>
      </c>
      <c r="F131" s="215" t="s">
        <v>605</v>
      </c>
      <c r="G131" s="216" t="s">
        <v>103</v>
      </c>
      <c r="H131" s="217">
        <v>30</v>
      </c>
      <c r="I131" s="73"/>
      <c r="J131" s="218">
        <f>ROUND(I131*H131,2)</f>
        <v>0</v>
      </c>
      <c r="K131" s="219"/>
      <c r="L131" s="16"/>
      <c r="M131" s="74" t="s">
        <v>0</v>
      </c>
      <c r="N131" s="75" t="s">
        <v>27</v>
      </c>
      <c r="P131" s="76">
        <f>O131*H131</f>
        <v>0</v>
      </c>
      <c r="Q131" s="76">
        <v>0</v>
      </c>
      <c r="R131" s="76">
        <f>Q131*H131</f>
        <v>0</v>
      </c>
      <c r="S131" s="76">
        <v>0</v>
      </c>
      <c r="T131" s="77">
        <f>S131*H131</f>
        <v>0</v>
      </c>
      <c r="AR131" s="78" t="s">
        <v>217</v>
      </c>
      <c r="AT131" s="78" t="s">
        <v>93</v>
      </c>
      <c r="AU131" s="78" t="s">
        <v>48</v>
      </c>
      <c r="AY131" s="7" t="s">
        <v>90</v>
      </c>
      <c r="BE131" s="79">
        <f>IF(N131="základní",J131,0)</f>
        <v>0</v>
      </c>
      <c r="BF131" s="79">
        <f>IF(N131="snížená",J131,0)</f>
        <v>0</v>
      </c>
      <c r="BG131" s="79">
        <f>IF(N131="zákl. přenesená",J131,0)</f>
        <v>0</v>
      </c>
      <c r="BH131" s="79">
        <f>IF(N131="sníž. přenesená",J131,0)</f>
        <v>0</v>
      </c>
      <c r="BI131" s="79">
        <f>IF(N131="nulová",J131,0)</f>
        <v>0</v>
      </c>
      <c r="BJ131" s="7" t="s">
        <v>46</v>
      </c>
      <c r="BK131" s="79">
        <f>ROUND(I131*H131,2)</f>
        <v>0</v>
      </c>
      <c r="BL131" s="7" t="s">
        <v>217</v>
      </c>
      <c r="BM131" s="78" t="s">
        <v>606</v>
      </c>
    </row>
    <row r="132" spans="2:65" s="1" customFormat="1" ht="13.8" customHeight="1">
      <c r="B132" s="72"/>
      <c r="C132" s="213" t="s">
        <v>99</v>
      </c>
      <c r="D132" s="213" t="s">
        <v>93</v>
      </c>
      <c r="E132" s="214" t="s">
        <v>607</v>
      </c>
      <c r="F132" s="215" t="s">
        <v>608</v>
      </c>
      <c r="G132" s="216" t="s">
        <v>202</v>
      </c>
      <c r="H132" s="217">
        <v>200</v>
      </c>
      <c r="I132" s="73"/>
      <c r="J132" s="218">
        <f>ROUND(I132*H132,2)</f>
        <v>0</v>
      </c>
      <c r="K132" s="219"/>
      <c r="L132" s="16"/>
      <c r="M132" s="74" t="s">
        <v>0</v>
      </c>
      <c r="N132" s="75" t="s">
        <v>27</v>
      </c>
      <c r="P132" s="76">
        <f>O132*H132</f>
        <v>0</v>
      </c>
      <c r="Q132" s="76">
        <v>0</v>
      </c>
      <c r="R132" s="76">
        <f>Q132*H132</f>
        <v>0</v>
      </c>
      <c r="S132" s="76">
        <v>0</v>
      </c>
      <c r="T132" s="77">
        <f>S132*H132</f>
        <v>0</v>
      </c>
      <c r="AR132" s="78" t="s">
        <v>217</v>
      </c>
      <c r="AT132" s="78" t="s">
        <v>93</v>
      </c>
      <c r="AU132" s="78" t="s">
        <v>48</v>
      </c>
      <c r="AY132" s="7" t="s">
        <v>90</v>
      </c>
      <c r="BE132" s="79">
        <f>IF(N132="základní",J132,0)</f>
        <v>0</v>
      </c>
      <c r="BF132" s="79">
        <f>IF(N132="snížená",J132,0)</f>
        <v>0</v>
      </c>
      <c r="BG132" s="79">
        <f>IF(N132="zákl. přenesená",J132,0)</f>
        <v>0</v>
      </c>
      <c r="BH132" s="79">
        <f>IF(N132="sníž. přenesená",J132,0)</f>
        <v>0</v>
      </c>
      <c r="BI132" s="79">
        <f>IF(N132="nulová",J132,0)</f>
        <v>0</v>
      </c>
      <c r="BJ132" s="7" t="s">
        <v>46</v>
      </c>
      <c r="BK132" s="79">
        <f>ROUND(I132*H132,2)</f>
        <v>0</v>
      </c>
      <c r="BL132" s="7" t="s">
        <v>217</v>
      </c>
      <c r="BM132" s="78" t="s">
        <v>609</v>
      </c>
    </row>
    <row r="133" spans="2:63" s="6" customFormat="1" ht="22.8" customHeight="1">
      <c r="B133" s="65"/>
      <c r="C133" s="207"/>
      <c r="D133" s="208" t="s">
        <v>44</v>
      </c>
      <c r="E133" s="211" t="s">
        <v>610</v>
      </c>
      <c r="F133" s="211" t="s">
        <v>611</v>
      </c>
      <c r="G133" s="207"/>
      <c r="H133" s="207"/>
      <c r="I133" s="207"/>
      <c r="J133" s="212">
        <f>BK133</f>
        <v>0</v>
      </c>
      <c r="K133" s="207"/>
      <c r="L133" s="65"/>
      <c r="M133" s="67"/>
      <c r="P133" s="68">
        <f>SUM(P134:P143)</f>
        <v>0</v>
      </c>
      <c r="R133" s="68">
        <f>SUM(R134:R143)</f>
        <v>0</v>
      </c>
      <c r="T133" s="69">
        <f>SUM(T134:T143)</f>
        <v>0</v>
      </c>
      <c r="AR133" s="66" t="s">
        <v>48</v>
      </c>
      <c r="AT133" s="70" t="s">
        <v>44</v>
      </c>
      <c r="AU133" s="70" t="s">
        <v>46</v>
      </c>
      <c r="AY133" s="66" t="s">
        <v>90</v>
      </c>
      <c r="BK133" s="71">
        <f>SUM(BK134:BK143)</f>
        <v>0</v>
      </c>
    </row>
    <row r="134" spans="2:65" s="1" customFormat="1" ht="13.8" customHeight="1">
      <c r="B134" s="72"/>
      <c r="C134" s="213" t="s">
        <v>166</v>
      </c>
      <c r="D134" s="213" t="s">
        <v>93</v>
      </c>
      <c r="E134" s="214" t="s">
        <v>612</v>
      </c>
      <c r="F134" s="215" t="s">
        <v>613</v>
      </c>
      <c r="G134" s="216" t="s">
        <v>202</v>
      </c>
      <c r="H134" s="217">
        <v>338</v>
      </c>
      <c r="I134" s="73"/>
      <c r="J134" s="218">
        <f aca="true" t="shared" si="0" ref="J134:J143">ROUND(I134*H134,2)</f>
        <v>0</v>
      </c>
      <c r="K134" s="219"/>
      <c r="L134" s="16"/>
      <c r="M134" s="74" t="s">
        <v>0</v>
      </c>
      <c r="N134" s="75" t="s">
        <v>27</v>
      </c>
      <c r="P134" s="76">
        <f aca="true" t="shared" si="1" ref="P134:P143">O134*H134</f>
        <v>0</v>
      </c>
      <c r="Q134" s="76">
        <v>0</v>
      </c>
      <c r="R134" s="76">
        <f aca="true" t="shared" si="2" ref="R134:R143">Q134*H134</f>
        <v>0</v>
      </c>
      <c r="S134" s="76">
        <v>0</v>
      </c>
      <c r="T134" s="77">
        <f aca="true" t="shared" si="3" ref="T134:T143">S134*H134</f>
        <v>0</v>
      </c>
      <c r="AR134" s="78" t="s">
        <v>217</v>
      </c>
      <c r="AT134" s="78" t="s">
        <v>93</v>
      </c>
      <c r="AU134" s="78" t="s">
        <v>48</v>
      </c>
      <c r="AY134" s="7" t="s">
        <v>90</v>
      </c>
      <c r="BE134" s="79">
        <f aca="true" t="shared" si="4" ref="BE134:BE143">IF(N134="základní",J134,0)</f>
        <v>0</v>
      </c>
      <c r="BF134" s="79">
        <f aca="true" t="shared" si="5" ref="BF134:BF143">IF(N134="snížená",J134,0)</f>
        <v>0</v>
      </c>
      <c r="BG134" s="79">
        <f aca="true" t="shared" si="6" ref="BG134:BG143">IF(N134="zákl. přenesená",J134,0)</f>
        <v>0</v>
      </c>
      <c r="BH134" s="79">
        <f aca="true" t="shared" si="7" ref="BH134:BH143">IF(N134="sníž. přenesená",J134,0)</f>
        <v>0</v>
      </c>
      <c r="BI134" s="79">
        <f aca="true" t="shared" si="8" ref="BI134:BI143">IF(N134="nulová",J134,0)</f>
        <v>0</v>
      </c>
      <c r="BJ134" s="7" t="s">
        <v>46</v>
      </c>
      <c r="BK134" s="79">
        <f aca="true" t="shared" si="9" ref="BK134:BK143">ROUND(I134*H134,2)</f>
        <v>0</v>
      </c>
      <c r="BL134" s="7" t="s">
        <v>217</v>
      </c>
      <c r="BM134" s="78" t="s">
        <v>614</v>
      </c>
    </row>
    <row r="135" spans="2:65" s="1" customFormat="1" ht="13.8" customHeight="1">
      <c r="B135" s="72"/>
      <c r="C135" s="213" t="s">
        <v>172</v>
      </c>
      <c r="D135" s="213" t="s">
        <v>93</v>
      </c>
      <c r="E135" s="214" t="s">
        <v>615</v>
      </c>
      <c r="F135" s="215" t="s">
        <v>616</v>
      </c>
      <c r="G135" s="216" t="s">
        <v>202</v>
      </c>
      <c r="H135" s="217">
        <v>660</v>
      </c>
      <c r="I135" s="73"/>
      <c r="J135" s="218">
        <f t="shared" si="0"/>
        <v>0</v>
      </c>
      <c r="K135" s="219"/>
      <c r="L135" s="16"/>
      <c r="M135" s="74" t="s">
        <v>0</v>
      </c>
      <c r="N135" s="75" t="s">
        <v>27</v>
      </c>
      <c r="P135" s="76">
        <f t="shared" si="1"/>
        <v>0</v>
      </c>
      <c r="Q135" s="76">
        <v>0</v>
      </c>
      <c r="R135" s="76">
        <f t="shared" si="2"/>
        <v>0</v>
      </c>
      <c r="S135" s="76">
        <v>0</v>
      </c>
      <c r="T135" s="77">
        <f t="shared" si="3"/>
        <v>0</v>
      </c>
      <c r="AR135" s="78" t="s">
        <v>217</v>
      </c>
      <c r="AT135" s="78" t="s">
        <v>93</v>
      </c>
      <c r="AU135" s="78" t="s">
        <v>48</v>
      </c>
      <c r="AY135" s="7" t="s">
        <v>90</v>
      </c>
      <c r="BE135" s="79">
        <f t="shared" si="4"/>
        <v>0</v>
      </c>
      <c r="BF135" s="79">
        <f t="shared" si="5"/>
        <v>0</v>
      </c>
      <c r="BG135" s="79">
        <f t="shared" si="6"/>
        <v>0</v>
      </c>
      <c r="BH135" s="79">
        <f t="shared" si="7"/>
        <v>0</v>
      </c>
      <c r="BI135" s="79">
        <f t="shared" si="8"/>
        <v>0</v>
      </c>
      <c r="BJ135" s="7" t="s">
        <v>46</v>
      </c>
      <c r="BK135" s="79">
        <f t="shared" si="9"/>
        <v>0</v>
      </c>
      <c r="BL135" s="7" t="s">
        <v>217</v>
      </c>
      <c r="BM135" s="78" t="s">
        <v>617</v>
      </c>
    </row>
    <row r="136" spans="2:65" s="1" customFormat="1" ht="13.8" customHeight="1">
      <c r="B136" s="72"/>
      <c r="C136" s="213" t="s">
        <v>179</v>
      </c>
      <c r="D136" s="213" t="s">
        <v>93</v>
      </c>
      <c r="E136" s="214" t="s">
        <v>618</v>
      </c>
      <c r="F136" s="215" t="s">
        <v>619</v>
      </c>
      <c r="G136" s="216" t="s">
        <v>202</v>
      </c>
      <c r="H136" s="217">
        <v>420</v>
      </c>
      <c r="I136" s="73"/>
      <c r="J136" s="218">
        <f t="shared" si="0"/>
        <v>0</v>
      </c>
      <c r="K136" s="219"/>
      <c r="L136" s="16"/>
      <c r="M136" s="74" t="s">
        <v>0</v>
      </c>
      <c r="N136" s="75" t="s">
        <v>27</v>
      </c>
      <c r="P136" s="76">
        <f t="shared" si="1"/>
        <v>0</v>
      </c>
      <c r="Q136" s="76">
        <v>0</v>
      </c>
      <c r="R136" s="76">
        <f t="shared" si="2"/>
        <v>0</v>
      </c>
      <c r="S136" s="76">
        <v>0</v>
      </c>
      <c r="T136" s="77">
        <f t="shared" si="3"/>
        <v>0</v>
      </c>
      <c r="AR136" s="78" t="s">
        <v>217</v>
      </c>
      <c r="AT136" s="78" t="s">
        <v>93</v>
      </c>
      <c r="AU136" s="78" t="s">
        <v>48</v>
      </c>
      <c r="AY136" s="7" t="s">
        <v>90</v>
      </c>
      <c r="BE136" s="79">
        <f t="shared" si="4"/>
        <v>0</v>
      </c>
      <c r="BF136" s="79">
        <f t="shared" si="5"/>
        <v>0</v>
      </c>
      <c r="BG136" s="79">
        <f t="shared" si="6"/>
        <v>0</v>
      </c>
      <c r="BH136" s="79">
        <f t="shared" si="7"/>
        <v>0</v>
      </c>
      <c r="BI136" s="79">
        <f t="shared" si="8"/>
        <v>0</v>
      </c>
      <c r="BJ136" s="7" t="s">
        <v>46</v>
      </c>
      <c r="BK136" s="79">
        <f t="shared" si="9"/>
        <v>0</v>
      </c>
      <c r="BL136" s="7" t="s">
        <v>217</v>
      </c>
      <c r="BM136" s="78" t="s">
        <v>620</v>
      </c>
    </row>
    <row r="137" spans="2:65" s="1" customFormat="1" ht="13.8" customHeight="1">
      <c r="B137" s="72"/>
      <c r="C137" s="213" t="s">
        <v>183</v>
      </c>
      <c r="D137" s="213" t="s">
        <v>93</v>
      </c>
      <c r="E137" s="214" t="s">
        <v>621</v>
      </c>
      <c r="F137" s="215" t="s">
        <v>622</v>
      </c>
      <c r="G137" s="216" t="s">
        <v>202</v>
      </c>
      <c r="H137" s="217">
        <v>150</v>
      </c>
      <c r="I137" s="73"/>
      <c r="J137" s="218">
        <f t="shared" si="0"/>
        <v>0</v>
      </c>
      <c r="K137" s="219"/>
      <c r="L137" s="16"/>
      <c r="M137" s="74" t="s">
        <v>0</v>
      </c>
      <c r="N137" s="75" t="s">
        <v>27</v>
      </c>
      <c r="P137" s="76">
        <f t="shared" si="1"/>
        <v>0</v>
      </c>
      <c r="Q137" s="76">
        <v>0</v>
      </c>
      <c r="R137" s="76">
        <f t="shared" si="2"/>
        <v>0</v>
      </c>
      <c r="S137" s="76">
        <v>0</v>
      </c>
      <c r="T137" s="77">
        <f t="shared" si="3"/>
        <v>0</v>
      </c>
      <c r="AR137" s="78" t="s">
        <v>217</v>
      </c>
      <c r="AT137" s="78" t="s">
        <v>93</v>
      </c>
      <c r="AU137" s="78" t="s">
        <v>48</v>
      </c>
      <c r="AY137" s="7" t="s">
        <v>90</v>
      </c>
      <c r="BE137" s="79">
        <f t="shared" si="4"/>
        <v>0</v>
      </c>
      <c r="BF137" s="79">
        <f t="shared" si="5"/>
        <v>0</v>
      </c>
      <c r="BG137" s="79">
        <f t="shared" si="6"/>
        <v>0</v>
      </c>
      <c r="BH137" s="79">
        <f t="shared" si="7"/>
        <v>0</v>
      </c>
      <c r="BI137" s="79">
        <f t="shared" si="8"/>
        <v>0</v>
      </c>
      <c r="BJ137" s="7" t="s">
        <v>46</v>
      </c>
      <c r="BK137" s="79">
        <f t="shared" si="9"/>
        <v>0</v>
      </c>
      <c r="BL137" s="7" t="s">
        <v>217</v>
      </c>
      <c r="BM137" s="78" t="s">
        <v>623</v>
      </c>
    </row>
    <row r="138" spans="2:65" s="1" customFormat="1" ht="13.8" customHeight="1">
      <c r="B138" s="72"/>
      <c r="C138" s="213" t="s">
        <v>187</v>
      </c>
      <c r="D138" s="213" t="s">
        <v>93</v>
      </c>
      <c r="E138" s="214" t="s">
        <v>624</v>
      </c>
      <c r="F138" s="215" t="s">
        <v>625</v>
      </c>
      <c r="G138" s="216" t="s">
        <v>202</v>
      </c>
      <c r="H138" s="217">
        <v>118</v>
      </c>
      <c r="I138" s="73"/>
      <c r="J138" s="218">
        <f t="shared" si="0"/>
        <v>0</v>
      </c>
      <c r="K138" s="219"/>
      <c r="L138" s="16"/>
      <c r="M138" s="74" t="s">
        <v>0</v>
      </c>
      <c r="N138" s="75" t="s">
        <v>27</v>
      </c>
      <c r="P138" s="76">
        <f t="shared" si="1"/>
        <v>0</v>
      </c>
      <c r="Q138" s="76">
        <v>0</v>
      </c>
      <c r="R138" s="76">
        <f t="shared" si="2"/>
        <v>0</v>
      </c>
      <c r="S138" s="76">
        <v>0</v>
      </c>
      <c r="T138" s="77">
        <f t="shared" si="3"/>
        <v>0</v>
      </c>
      <c r="AR138" s="78" t="s">
        <v>217</v>
      </c>
      <c r="AT138" s="78" t="s">
        <v>93</v>
      </c>
      <c r="AU138" s="78" t="s">
        <v>48</v>
      </c>
      <c r="AY138" s="7" t="s">
        <v>90</v>
      </c>
      <c r="BE138" s="79">
        <f t="shared" si="4"/>
        <v>0</v>
      </c>
      <c r="BF138" s="79">
        <f t="shared" si="5"/>
        <v>0</v>
      </c>
      <c r="BG138" s="79">
        <f t="shared" si="6"/>
        <v>0</v>
      </c>
      <c r="BH138" s="79">
        <f t="shared" si="7"/>
        <v>0</v>
      </c>
      <c r="BI138" s="79">
        <f t="shared" si="8"/>
        <v>0</v>
      </c>
      <c r="BJ138" s="7" t="s">
        <v>46</v>
      </c>
      <c r="BK138" s="79">
        <f t="shared" si="9"/>
        <v>0</v>
      </c>
      <c r="BL138" s="7" t="s">
        <v>217</v>
      </c>
      <c r="BM138" s="78" t="s">
        <v>626</v>
      </c>
    </row>
    <row r="139" spans="2:65" s="1" customFormat="1" ht="13.8" customHeight="1">
      <c r="B139" s="72"/>
      <c r="C139" s="213" t="s">
        <v>194</v>
      </c>
      <c r="D139" s="213" t="s">
        <v>93</v>
      </c>
      <c r="E139" s="214" t="s">
        <v>627</v>
      </c>
      <c r="F139" s="215" t="s">
        <v>628</v>
      </c>
      <c r="G139" s="216" t="s">
        <v>202</v>
      </c>
      <c r="H139" s="217">
        <v>25</v>
      </c>
      <c r="I139" s="73"/>
      <c r="J139" s="218">
        <f t="shared" si="0"/>
        <v>0</v>
      </c>
      <c r="K139" s="219"/>
      <c r="L139" s="16"/>
      <c r="M139" s="74" t="s">
        <v>0</v>
      </c>
      <c r="N139" s="75" t="s">
        <v>27</v>
      </c>
      <c r="P139" s="76">
        <f t="shared" si="1"/>
        <v>0</v>
      </c>
      <c r="Q139" s="76">
        <v>0</v>
      </c>
      <c r="R139" s="76">
        <f t="shared" si="2"/>
        <v>0</v>
      </c>
      <c r="S139" s="76">
        <v>0</v>
      </c>
      <c r="T139" s="77">
        <f t="shared" si="3"/>
        <v>0</v>
      </c>
      <c r="AR139" s="78" t="s">
        <v>217</v>
      </c>
      <c r="AT139" s="78" t="s">
        <v>93</v>
      </c>
      <c r="AU139" s="78" t="s">
        <v>48</v>
      </c>
      <c r="AY139" s="7" t="s">
        <v>90</v>
      </c>
      <c r="BE139" s="79">
        <f t="shared" si="4"/>
        <v>0</v>
      </c>
      <c r="BF139" s="79">
        <f t="shared" si="5"/>
        <v>0</v>
      </c>
      <c r="BG139" s="79">
        <f t="shared" si="6"/>
        <v>0</v>
      </c>
      <c r="BH139" s="79">
        <f t="shared" si="7"/>
        <v>0</v>
      </c>
      <c r="BI139" s="79">
        <f t="shared" si="8"/>
        <v>0</v>
      </c>
      <c r="BJ139" s="7" t="s">
        <v>46</v>
      </c>
      <c r="BK139" s="79">
        <f t="shared" si="9"/>
        <v>0</v>
      </c>
      <c r="BL139" s="7" t="s">
        <v>217</v>
      </c>
      <c r="BM139" s="78" t="s">
        <v>629</v>
      </c>
    </row>
    <row r="140" spans="2:65" s="1" customFormat="1" ht="13.8" customHeight="1">
      <c r="B140" s="72"/>
      <c r="C140" s="213" t="s">
        <v>199</v>
      </c>
      <c r="D140" s="213" t="s">
        <v>93</v>
      </c>
      <c r="E140" s="214" t="s">
        <v>630</v>
      </c>
      <c r="F140" s="215" t="s">
        <v>631</v>
      </c>
      <c r="G140" s="216" t="s">
        <v>202</v>
      </c>
      <c r="H140" s="217">
        <v>25</v>
      </c>
      <c r="I140" s="73"/>
      <c r="J140" s="218">
        <f t="shared" si="0"/>
        <v>0</v>
      </c>
      <c r="K140" s="219"/>
      <c r="L140" s="16"/>
      <c r="M140" s="74" t="s">
        <v>0</v>
      </c>
      <c r="N140" s="75" t="s">
        <v>27</v>
      </c>
      <c r="P140" s="76">
        <f t="shared" si="1"/>
        <v>0</v>
      </c>
      <c r="Q140" s="76">
        <v>0</v>
      </c>
      <c r="R140" s="76">
        <f t="shared" si="2"/>
        <v>0</v>
      </c>
      <c r="S140" s="76">
        <v>0</v>
      </c>
      <c r="T140" s="77">
        <f t="shared" si="3"/>
        <v>0</v>
      </c>
      <c r="AR140" s="78" t="s">
        <v>217</v>
      </c>
      <c r="AT140" s="78" t="s">
        <v>93</v>
      </c>
      <c r="AU140" s="78" t="s">
        <v>48</v>
      </c>
      <c r="AY140" s="7" t="s">
        <v>90</v>
      </c>
      <c r="BE140" s="79">
        <f t="shared" si="4"/>
        <v>0</v>
      </c>
      <c r="BF140" s="79">
        <f t="shared" si="5"/>
        <v>0</v>
      </c>
      <c r="BG140" s="79">
        <f t="shared" si="6"/>
        <v>0</v>
      </c>
      <c r="BH140" s="79">
        <f t="shared" si="7"/>
        <v>0</v>
      </c>
      <c r="BI140" s="79">
        <f t="shared" si="8"/>
        <v>0</v>
      </c>
      <c r="BJ140" s="7" t="s">
        <v>46</v>
      </c>
      <c r="BK140" s="79">
        <f t="shared" si="9"/>
        <v>0</v>
      </c>
      <c r="BL140" s="7" t="s">
        <v>217</v>
      </c>
      <c r="BM140" s="78" t="s">
        <v>632</v>
      </c>
    </row>
    <row r="141" spans="2:65" s="1" customFormat="1" ht="13.8" customHeight="1">
      <c r="B141" s="72"/>
      <c r="C141" s="213" t="s">
        <v>208</v>
      </c>
      <c r="D141" s="213" t="s">
        <v>93</v>
      </c>
      <c r="E141" s="214" t="s">
        <v>633</v>
      </c>
      <c r="F141" s="215" t="s">
        <v>634</v>
      </c>
      <c r="G141" s="216" t="s">
        <v>202</v>
      </c>
      <c r="H141" s="217">
        <v>12</v>
      </c>
      <c r="I141" s="73"/>
      <c r="J141" s="218">
        <f t="shared" si="0"/>
        <v>0</v>
      </c>
      <c r="K141" s="219"/>
      <c r="L141" s="16"/>
      <c r="M141" s="74" t="s">
        <v>0</v>
      </c>
      <c r="N141" s="75" t="s">
        <v>27</v>
      </c>
      <c r="P141" s="76">
        <f t="shared" si="1"/>
        <v>0</v>
      </c>
      <c r="Q141" s="76">
        <v>0</v>
      </c>
      <c r="R141" s="76">
        <f t="shared" si="2"/>
        <v>0</v>
      </c>
      <c r="S141" s="76">
        <v>0</v>
      </c>
      <c r="T141" s="77">
        <f t="shared" si="3"/>
        <v>0</v>
      </c>
      <c r="AR141" s="78" t="s">
        <v>217</v>
      </c>
      <c r="AT141" s="78" t="s">
        <v>93</v>
      </c>
      <c r="AU141" s="78" t="s">
        <v>48</v>
      </c>
      <c r="AY141" s="7" t="s">
        <v>90</v>
      </c>
      <c r="BE141" s="79">
        <f t="shared" si="4"/>
        <v>0</v>
      </c>
      <c r="BF141" s="79">
        <f t="shared" si="5"/>
        <v>0</v>
      </c>
      <c r="BG141" s="79">
        <f t="shared" si="6"/>
        <v>0</v>
      </c>
      <c r="BH141" s="79">
        <f t="shared" si="7"/>
        <v>0</v>
      </c>
      <c r="BI141" s="79">
        <f t="shared" si="8"/>
        <v>0</v>
      </c>
      <c r="BJ141" s="7" t="s">
        <v>46</v>
      </c>
      <c r="BK141" s="79">
        <f t="shared" si="9"/>
        <v>0</v>
      </c>
      <c r="BL141" s="7" t="s">
        <v>217</v>
      </c>
      <c r="BM141" s="78" t="s">
        <v>635</v>
      </c>
    </row>
    <row r="142" spans="2:65" s="1" customFormat="1" ht="13.8" customHeight="1">
      <c r="B142" s="72"/>
      <c r="C142" s="213" t="s">
        <v>4</v>
      </c>
      <c r="D142" s="213" t="s">
        <v>93</v>
      </c>
      <c r="E142" s="214" t="s">
        <v>636</v>
      </c>
      <c r="F142" s="215" t="s">
        <v>637</v>
      </c>
      <c r="G142" s="216" t="s">
        <v>202</v>
      </c>
      <c r="H142" s="217">
        <v>80</v>
      </c>
      <c r="I142" s="73"/>
      <c r="J142" s="218">
        <f t="shared" si="0"/>
        <v>0</v>
      </c>
      <c r="K142" s="219"/>
      <c r="L142" s="16"/>
      <c r="M142" s="74" t="s">
        <v>0</v>
      </c>
      <c r="N142" s="75" t="s">
        <v>27</v>
      </c>
      <c r="P142" s="76">
        <f t="shared" si="1"/>
        <v>0</v>
      </c>
      <c r="Q142" s="76">
        <v>0</v>
      </c>
      <c r="R142" s="76">
        <f t="shared" si="2"/>
        <v>0</v>
      </c>
      <c r="S142" s="76">
        <v>0</v>
      </c>
      <c r="T142" s="77">
        <f t="shared" si="3"/>
        <v>0</v>
      </c>
      <c r="AR142" s="78" t="s">
        <v>217</v>
      </c>
      <c r="AT142" s="78" t="s">
        <v>93</v>
      </c>
      <c r="AU142" s="78" t="s">
        <v>48</v>
      </c>
      <c r="AY142" s="7" t="s">
        <v>90</v>
      </c>
      <c r="BE142" s="79">
        <f t="shared" si="4"/>
        <v>0</v>
      </c>
      <c r="BF142" s="79">
        <f t="shared" si="5"/>
        <v>0</v>
      </c>
      <c r="BG142" s="79">
        <f t="shared" si="6"/>
        <v>0</v>
      </c>
      <c r="BH142" s="79">
        <f t="shared" si="7"/>
        <v>0</v>
      </c>
      <c r="BI142" s="79">
        <f t="shared" si="8"/>
        <v>0</v>
      </c>
      <c r="BJ142" s="7" t="s">
        <v>46</v>
      </c>
      <c r="BK142" s="79">
        <f t="shared" si="9"/>
        <v>0</v>
      </c>
      <c r="BL142" s="7" t="s">
        <v>217</v>
      </c>
      <c r="BM142" s="78" t="s">
        <v>638</v>
      </c>
    </row>
    <row r="143" spans="2:65" s="1" customFormat="1" ht="13.8" customHeight="1">
      <c r="B143" s="72"/>
      <c r="C143" s="213" t="s">
        <v>217</v>
      </c>
      <c r="D143" s="213" t="s">
        <v>93</v>
      </c>
      <c r="E143" s="214" t="s">
        <v>639</v>
      </c>
      <c r="F143" s="215" t="s">
        <v>640</v>
      </c>
      <c r="G143" s="216" t="s">
        <v>202</v>
      </c>
      <c r="H143" s="217">
        <v>75</v>
      </c>
      <c r="I143" s="73"/>
      <c r="J143" s="218">
        <f t="shared" si="0"/>
        <v>0</v>
      </c>
      <c r="K143" s="219"/>
      <c r="L143" s="16"/>
      <c r="M143" s="74" t="s">
        <v>0</v>
      </c>
      <c r="N143" s="75" t="s">
        <v>27</v>
      </c>
      <c r="P143" s="76">
        <f t="shared" si="1"/>
        <v>0</v>
      </c>
      <c r="Q143" s="76">
        <v>0</v>
      </c>
      <c r="R143" s="76">
        <f t="shared" si="2"/>
        <v>0</v>
      </c>
      <c r="S143" s="76">
        <v>0</v>
      </c>
      <c r="T143" s="77">
        <f t="shared" si="3"/>
        <v>0</v>
      </c>
      <c r="AR143" s="78" t="s">
        <v>217</v>
      </c>
      <c r="AT143" s="78" t="s">
        <v>93</v>
      </c>
      <c r="AU143" s="78" t="s">
        <v>48</v>
      </c>
      <c r="AY143" s="7" t="s">
        <v>90</v>
      </c>
      <c r="BE143" s="79">
        <f t="shared" si="4"/>
        <v>0</v>
      </c>
      <c r="BF143" s="79">
        <f t="shared" si="5"/>
        <v>0</v>
      </c>
      <c r="BG143" s="79">
        <f t="shared" si="6"/>
        <v>0</v>
      </c>
      <c r="BH143" s="79">
        <f t="shared" si="7"/>
        <v>0</v>
      </c>
      <c r="BI143" s="79">
        <f t="shared" si="8"/>
        <v>0</v>
      </c>
      <c r="BJ143" s="7" t="s">
        <v>46</v>
      </c>
      <c r="BK143" s="79">
        <f t="shared" si="9"/>
        <v>0</v>
      </c>
      <c r="BL143" s="7" t="s">
        <v>217</v>
      </c>
      <c r="BM143" s="78" t="s">
        <v>641</v>
      </c>
    </row>
    <row r="144" spans="2:63" s="6" customFormat="1" ht="22.8" customHeight="1">
      <c r="B144" s="65"/>
      <c r="C144" s="207"/>
      <c r="D144" s="208" t="s">
        <v>44</v>
      </c>
      <c r="E144" s="211" t="s">
        <v>642</v>
      </c>
      <c r="F144" s="211" t="s">
        <v>643</v>
      </c>
      <c r="G144" s="207"/>
      <c r="H144" s="207"/>
      <c r="I144" s="207"/>
      <c r="J144" s="212">
        <f>BK144</f>
        <v>0</v>
      </c>
      <c r="K144" s="207"/>
      <c r="L144" s="65"/>
      <c r="M144" s="67"/>
      <c r="P144" s="68">
        <f>SUM(P145:P155)</f>
        <v>0</v>
      </c>
      <c r="R144" s="68">
        <f>SUM(R145:R155)</f>
        <v>0</v>
      </c>
      <c r="T144" s="69">
        <f>SUM(T145:T155)</f>
        <v>0</v>
      </c>
      <c r="AR144" s="66" t="s">
        <v>48</v>
      </c>
      <c r="AT144" s="70" t="s">
        <v>44</v>
      </c>
      <c r="AU144" s="70" t="s">
        <v>46</v>
      </c>
      <c r="AY144" s="66" t="s">
        <v>90</v>
      </c>
      <c r="BK144" s="71">
        <f>SUM(BK145:BK155)</f>
        <v>0</v>
      </c>
    </row>
    <row r="145" spans="2:65" s="1" customFormat="1" ht="22.2" customHeight="1">
      <c r="B145" s="72"/>
      <c r="C145" s="213" t="s">
        <v>221</v>
      </c>
      <c r="D145" s="213" t="s">
        <v>93</v>
      </c>
      <c r="E145" s="214" t="s">
        <v>644</v>
      </c>
      <c r="F145" s="215" t="s">
        <v>645</v>
      </c>
      <c r="G145" s="216" t="s">
        <v>103</v>
      </c>
      <c r="H145" s="217">
        <v>4</v>
      </c>
      <c r="I145" s="73"/>
      <c r="J145" s="218">
        <f aca="true" t="shared" si="10" ref="J145:J155">ROUND(I145*H145,2)</f>
        <v>0</v>
      </c>
      <c r="K145" s="219"/>
      <c r="L145" s="16"/>
      <c r="M145" s="74" t="s">
        <v>0</v>
      </c>
      <c r="N145" s="75" t="s">
        <v>27</v>
      </c>
      <c r="P145" s="76">
        <f aca="true" t="shared" si="11" ref="P145:P155">O145*H145</f>
        <v>0</v>
      </c>
      <c r="Q145" s="76">
        <v>0</v>
      </c>
      <c r="R145" s="76">
        <f aca="true" t="shared" si="12" ref="R145:R155">Q145*H145</f>
        <v>0</v>
      </c>
      <c r="S145" s="76">
        <v>0</v>
      </c>
      <c r="T145" s="77">
        <f aca="true" t="shared" si="13" ref="T145:T155">S145*H145</f>
        <v>0</v>
      </c>
      <c r="AR145" s="78" t="s">
        <v>217</v>
      </c>
      <c r="AT145" s="78" t="s">
        <v>93</v>
      </c>
      <c r="AU145" s="78" t="s">
        <v>48</v>
      </c>
      <c r="AY145" s="7" t="s">
        <v>90</v>
      </c>
      <c r="BE145" s="79">
        <f aca="true" t="shared" si="14" ref="BE145:BE155">IF(N145="základní",J145,0)</f>
        <v>0</v>
      </c>
      <c r="BF145" s="79">
        <f aca="true" t="shared" si="15" ref="BF145:BF155">IF(N145="snížená",J145,0)</f>
        <v>0</v>
      </c>
      <c r="BG145" s="79">
        <f aca="true" t="shared" si="16" ref="BG145:BG155">IF(N145="zákl. přenesená",J145,0)</f>
        <v>0</v>
      </c>
      <c r="BH145" s="79">
        <f aca="true" t="shared" si="17" ref="BH145:BH155">IF(N145="sníž. přenesená",J145,0)</f>
        <v>0</v>
      </c>
      <c r="BI145" s="79">
        <f aca="true" t="shared" si="18" ref="BI145:BI155">IF(N145="nulová",J145,0)</f>
        <v>0</v>
      </c>
      <c r="BJ145" s="7" t="s">
        <v>46</v>
      </c>
      <c r="BK145" s="79">
        <f aca="true" t="shared" si="19" ref="BK145:BK155">ROUND(I145*H145,2)</f>
        <v>0</v>
      </c>
      <c r="BL145" s="7" t="s">
        <v>217</v>
      </c>
      <c r="BM145" s="78" t="s">
        <v>646</v>
      </c>
    </row>
    <row r="146" spans="2:65" s="1" customFormat="1" ht="22.2" customHeight="1">
      <c r="B146" s="72"/>
      <c r="C146" s="213" t="s">
        <v>227</v>
      </c>
      <c r="D146" s="213" t="s">
        <v>93</v>
      </c>
      <c r="E146" s="214" t="s">
        <v>647</v>
      </c>
      <c r="F146" s="215" t="s">
        <v>648</v>
      </c>
      <c r="G146" s="216" t="s">
        <v>103</v>
      </c>
      <c r="H146" s="217">
        <v>4</v>
      </c>
      <c r="I146" s="73"/>
      <c r="J146" s="218">
        <f t="shared" si="10"/>
        <v>0</v>
      </c>
      <c r="K146" s="219"/>
      <c r="L146" s="16"/>
      <c r="M146" s="74" t="s">
        <v>0</v>
      </c>
      <c r="N146" s="75" t="s">
        <v>27</v>
      </c>
      <c r="P146" s="76">
        <f t="shared" si="11"/>
        <v>0</v>
      </c>
      <c r="Q146" s="76">
        <v>0</v>
      </c>
      <c r="R146" s="76">
        <f t="shared" si="12"/>
        <v>0</v>
      </c>
      <c r="S146" s="76">
        <v>0</v>
      </c>
      <c r="T146" s="77">
        <f t="shared" si="13"/>
        <v>0</v>
      </c>
      <c r="AR146" s="78" t="s">
        <v>217</v>
      </c>
      <c r="AT146" s="78" t="s">
        <v>93</v>
      </c>
      <c r="AU146" s="78" t="s">
        <v>48</v>
      </c>
      <c r="AY146" s="7" t="s">
        <v>90</v>
      </c>
      <c r="BE146" s="79">
        <f t="shared" si="14"/>
        <v>0</v>
      </c>
      <c r="BF146" s="79">
        <f t="shared" si="15"/>
        <v>0</v>
      </c>
      <c r="BG146" s="79">
        <f t="shared" si="16"/>
        <v>0</v>
      </c>
      <c r="BH146" s="79">
        <f t="shared" si="17"/>
        <v>0</v>
      </c>
      <c r="BI146" s="79">
        <f t="shared" si="18"/>
        <v>0</v>
      </c>
      <c r="BJ146" s="7" t="s">
        <v>46</v>
      </c>
      <c r="BK146" s="79">
        <f t="shared" si="19"/>
        <v>0</v>
      </c>
      <c r="BL146" s="7" t="s">
        <v>217</v>
      </c>
      <c r="BM146" s="78" t="s">
        <v>649</v>
      </c>
    </row>
    <row r="147" spans="2:65" s="1" customFormat="1" ht="22.2" customHeight="1">
      <c r="B147" s="72"/>
      <c r="C147" s="213" t="s">
        <v>236</v>
      </c>
      <c r="D147" s="213" t="s">
        <v>93</v>
      </c>
      <c r="E147" s="214" t="s">
        <v>650</v>
      </c>
      <c r="F147" s="215" t="s">
        <v>651</v>
      </c>
      <c r="G147" s="216" t="s">
        <v>103</v>
      </c>
      <c r="H147" s="217">
        <v>6</v>
      </c>
      <c r="I147" s="73"/>
      <c r="J147" s="218">
        <f t="shared" si="10"/>
        <v>0</v>
      </c>
      <c r="K147" s="219"/>
      <c r="L147" s="16"/>
      <c r="M147" s="74" t="s">
        <v>0</v>
      </c>
      <c r="N147" s="75" t="s">
        <v>27</v>
      </c>
      <c r="P147" s="76">
        <f t="shared" si="11"/>
        <v>0</v>
      </c>
      <c r="Q147" s="76">
        <v>0</v>
      </c>
      <c r="R147" s="76">
        <f t="shared" si="12"/>
        <v>0</v>
      </c>
      <c r="S147" s="76">
        <v>0</v>
      </c>
      <c r="T147" s="77">
        <f t="shared" si="13"/>
        <v>0</v>
      </c>
      <c r="AR147" s="78" t="s">
        <v>217</v>
      </c>
      <c r="AT147" s="78" t="s">
        <v>93</v>
      </c>
      <c r="AU147" s="78" t="s">
        <v>48</v>
      </c>
      <c r="AY147" s="7" t="s">
        <v>90</v>
      </c>
      <c r="BE147" s="79">
        <f t="shared" si="14"/>
        <v>0</v>
      </c>
      <c r="BF147" s="79">
        <f t="shared" si="15"/>
        <v>0</v>
      </c>
      <c r="BG147" s="79">
        <f t="shared" si="16"/>
        <v>0</v>
      </c>
      <c r="BH147" s="79">
        <f t="shared" si="17"/>
        <v>0</v>
      </c>
      <c r="BI147" s="79">
        <f t="shared" si="18"/>
        <v>0</v>
      </c>
      <c r="BJ147" s="7" t="s">
        <v>46</v>
      </c>
      <c r="BK147" s="79">
        <f t="shared" si="19"/>
        <v>0</v>
      </c>
      <c r="BL147" s="7" t="s">
        <v>217</v>
      </c>
      <c r="BM147" s="78" t="s">
        <v>652</v>
      </c>
    </row>
    <row r="148" spans="2:65" s="1" customFormat="1" ht="22.2" customHeight="1">
      <c r="B148" s="72"/>
      <c r="C148" s="213" t="s">
        <v>242</v>
      </c>
      <c r="D148" s="213" t="s">
        <v>93</v>
      </c>
      <c r="E148" s="214" t="s">
        <v>653</v>
      </c>
      <c r="F148" s="215" t="s">
        <v>654</v>
      </c>
      <c r="G148" s="216" t="s">
        <v>103</v>
      </c>
      <c r="H148" s="217">
        <v>6</v>
      </c>
      <c r="I148" s="73"/>
      <c r="J148" s="218">
        <f t="shared" si="10"/>
        <v>0</v>
      </c>
      <c r="K148" s="219"/>
      <c r="L148" s="16"/>
      <c r="M148" s="74" t="s">
        <v>0</v>
      </c>
      <c r="N148" s="75" t="s">
        <v>27</v>
      </c>
      <c r="P148" s="76">
        <f t="shared" si="11"/>
        <v>0</v>
      </c>
      <c r="Q148" s="76">
        <v>0</v>
      </c>
      <c r="R148" s="76">
        <f t="shared" si="12"/>
        <v>0</v>
      </c>
      <c r="S148" s="76">
        <v>0</v>
      </c>
      <c r="T148" s="77">
        <f t="shared" si="13"/>
        <v>0</v>
      </c>
      <c r="AR148" s="78" t="s">
        <v>217</v>
      </c>
      <c r="AT148" s="78" t="s">
        <v>93</v>
      </c>
      <c r="AU148" s="78" t="s">
        <v>48</v>
      </c>
      <c r="AY148" s="7" t="s">
        <v>90</v>
      </c>
      <c r="BE148" s="79">
        <f t="shared" si="14"/>
        <v>0</v>
      </c>
      <c r="BF148" s="79">
        <f t="shared" si="15"/>
        <v>0</v>
      </c>
      <c r="BG148" s="79">
        <f t="shared" si="16"/>
        <v>0</v>
      </c>
      <c r="BH148" s="79">
        <f t="shared" si="17"/>
        <v>0</v>
      </c>
      <c r="BI148" s="79">
        <f t="shared" si="18"/>
        <v>0</v>
      </c>
      <c r="BJ148" s="7" t="s">
        <v>46</v>
      </c>
      <c r="BK148" s="79">
        <f t="shared" si="19"/>
        <v>0</v>
      </c>
      <c r="BL148" s="7" t="s">
        <v>217</v>
      </c>
      <c r="BM148" s="78" t="s">
        <v>655</v>
      </c>
    </row>
    <row r="149" spans="2:65" s="1" customFormat="1" ht="22.2" customHeight="1">
      <c r="B149" s="72"/>
      <c r="C149" s="213" t="s">
        <v>3</v>
      </c>
      <c r="D149" s="213" t="s">
        <v>93</v>
      </c>
      <c r="E149" s="214" t="s">
        <v>656</v>
      </c>
      <c r="F149" s="215" t="s">
        <v>657</v>
      </c>
      <c r="G149" s="216" t="s">
        <v>103</v>
      </c>
      <c r="H149" s="217">
        <v>8</v>
      </c>
      <c r="I149" s="73"/>
      <c r="J149" s="218">
        <f t="shared" si="10"/>
        <v>0</v>
      </c>
      <c r="K149" s="219"/>
      <c r="L149" s="16"/>
      <c r="M149" s="74" t="s">
        <v>0</v>
      </c>
      <c r="N149" s="75" t="s">
        <v>27</v>
      </c>
      <c r="P149" s="76">
        <f t="shared" si="11"/>
        <v>0</v>
      </c>
      <c r="Q149" s="76">
        <v>0</v>
      </c>
      <c r="R149" s="76">
        <f t="shared" si="12"/>
        <v>0</v>
      </c>
      <c r="S149" s="76">
        <v>0</v>
      </c>
      <c r="T149" s="77">
        <f t="shared" si="13"/>
        <v>0</v>
      </c>
      <c r="AR149" s="78" t="s">
        <v>217</v>
      </c>
      <c r="AT149" s="78" t="s">
        <v>93</v>
      </c>
      <c r="AU149" s="78" t="s">
        <v>48</v>
      </c>
      <c r="AY149" s="7" t="s">
        <v>90</v>
      </c>
      <c r="BE149" s="79">
        <f t="shared" si="14"/>
        <v>0</v>
      </c>
      <c r="BF149" s="79">
        <f t="shared" si="15"/>
        <v>0</v>
      </c>
      <c r="BG149" s="79">
        <f t="shared" si="16"/>
        <v>0</v>
      </c>
      <c r="BH149" s="79">
        <f t="shared" si="17"/>
        <v>0</v>
      </c>
      <c r="BI149" s="79">
        <f t="shared" si="18"/>
        <v>0</v>
      </c>
      <c r="BJ149" s="7" t="s">
        <v>46</v>
      </c>
      <c r="BK149" s="79">
        <f t="shared" si="19"/>
        <v>0</v>
      </c>
      <c r="BL149" s="7" t="s">
        <v>217</v>
      </c>
      <c r="BM149" s="78" t="s">
        <v>658</v>
      </c>
    </row>
    <row r="150" spans="2:65" s="1" customFormat="1" ht="46.8" customHeight="1">
      <c r="B150" s="72"/>
      <c r="C150" s="213" t="s">
        <v>249</v>
      </c>
      <c r="D150" s="213" t="s">
        <v>93</v>
      </c>
      <c r="E150" s="214" t="s">
        <v>659</v>
      </c>
      <c r="F150" s="215" t="s">
        <v>660</v>
      </c>
      <c r="G150" s="216" t="s">
        <v>103</v>
      </c>
      <c r="H150" s="217">
        <v>2</v>
      </c>
      <c r="I150" s="73"/>
      <c r="J150" s="218">
        <f t="shared" si="10"/>
        <v>0</v>
      </c>
      <c r="K150" s="219"/>
      <c r="L150" s="16"/>
      <c r="M150" s="74" t="s">
        <v>0</v>
      </c>
      <c r="N150" s="75" t="s">
        <v>27</v>
      </c>
      <c r="P150" s="76">
        <f t="shared" si="11"/>
        <v>0</v>
      </c>
      <c r="Q150" s="76">
        <v>0</v>
      </c>
      <c r="R150" s="76">
        <f t="shared" si="12"/>
        <v>0</v>
      </c>
      <c r="S150" s="76">
        <v>0</v>
      </c>
      <c r="T150" s="77">
        <f t="shared" si="13"/>
        <v>0</v>
      </c>
      <c r="AR150" s="78" t="s">
        <v>217</v>
      </c>
      <c r="AT150" s="78" t="s">
        <v>93</v>
      </c>
      <c r="AU150" s="78" t="s">
        <v>48</v>
      </c>
      <c r="AY150" s="7" t="s">
        <v>90</v>
      </c>
      <c r="BE150" s="79">
        <f t="shared" si="14"/>
        <v>0</v>
      </c>
      <c r="BF150" s="79">
        <f t="shared" si="15"/>
        <v>0</v>
      </c>
      <c r="BG150" s="79">
        <f t="shared" si="16"/>
        <v>0</v>
      </c>
      <c r="BH150" s="79">
        <f t="shared" si="17"/>
        <v>0</v>
      </c>
      <c r="BI150" s="79">
        <f t="shared" si="18"/>
        <v>0</v>
      </c>
      <c r="BJ150" s="7" t="s">
        <v>46</v>
      </c>
      <c r="BK150" s="79">
        <f t="shared" si="19"/>
        <v>0</v>
      </c>
      <c r="BL150" s="7" t="s">
        <v>217</v>
      </c>
      <c r="BM150" s="78" t="s">
        <v>661</v>
      </c>
    </row>
    <row r="151" spans="2:65" s="1" customFormat="1" ht="13.8" customHeight="1">
      <c r="B151" s="72"/>
      <c r="C151" s="213" t="s">
        <v>254</v>
      </c>
      <c r="D151" s="213" t="s">
        <v>93</v>
      </c>
      <c r="E151" s="214" t="s">
        <v>662</v>
      </c>
      <c r="F151" s="215" t="s">
        <v>663</v>
      </c>
      <c r="G151" s="216" t="s">
        <v>103</v>
      </c>
      <c r="H151" s="217">
        <v>1</v>
      </c>
      <c r="I151" s="73"/>
      <c r="J151" s="218">
        <f t="shared" si="10"/>
        <v>0</v>
      </c>
      <c r="K151" s="219"/>
      <c r="L151" s="16"/>
      <c r="M151" s="74" t="s">
        <v>0</v>
      </c>
      <c r="N151" s="75" t="s">
        <v>27</v>
      </c>
      <c r="P151" s="76">
        <f t="shared" si="11"/>
        <v>0</v>
      </c>
      <c r="Q151" s="76">
        <v>0</v>
      </c>
      <c r="R151" s="76">
        <f t="shared" si="12"/>
        <v>0</v>
      </c>
      <c r="S151" s="76">
        <v>0</v>
      </c>
      <c r="T151" s="77">
        <f t="shared" si="13"/>
        <v>0</v>
      </c>
      <c r="AR151" s="78" t="s">
        <v>217</v>
      </c>
      <c r="AT151" s="78" t="s">
        <v>93</v>
      </c>
      <c r="AU151" s="78" t="s">
        <v>48</v>
      </c>
      <c r="AY151" s="7" t="s">
        <v>90</v>
      </c>
      <c r="BE151" s="79">
        <f t="shared" si="14"/>
        <v>0</v>
      </c>
      <c r="BF151" s="79">
        <f t="shared" si="15"/>
        <v>0</v>
      </c>
      <c r="BG151" s="79">
        <f t="shared" si="16"/>
        <v>0</v>
      </c>
      <c r="BH151" s="79">
        <f t="shared" si="17"/>
        <v>0</v>
      </c>
      <c r="BI151" s="79">
        <f t="shared" si="18"/>
        <v>0</v>
      </c>
      <c r="BJ151" s="7" t="s">
        <v>46</v>
      </c>
      <c r="BK151" s="79">
        <f t="shared" si="19"/>
        <v>0</v>
      </c>
      <c r="BL151" s="7" t="s">
        <v>217</v>
      </c>
      <c r="BM151" s="78" t="s">
        <v>664</v>
      </c>
    </row>
    <row r="152" spans="2:65" s="1" customFormat="1" ht="13.8" customHeight="1">
      <c r="B152" s="72"/>
      <c r="C152" s="213" t="s">
        <v>260</v>
      </c>
      <c r="D152" s="213" t="s">
        <v>93</v>
      </c>
      <c r="E152" s="214" t="s">
        <v>665</v>
      </c>
      <c r="F152" s="215" t="s">
        <v>666</v>
      </c>
      <c r="G152" s="216" t="s">
        <v>103</v>
      </c>
      <c r="H152" s="217">
        <v>2</v>
      </c>
      <c r="I152" s="73"/>
      <c r="J152" s="218">
        <f t="shared" si="10"/>
        <v>0</v>
      </c>
      <c r="K152" s="219"/>
      <c r="L152" s="16"/>
      <c r="M152" s="74" t="s">
        <v>0</v>
      </c>
      <c r="N152" s="75" t="s">
        <v>27</v>
      </c>
      <c r="P152" s="76">
        <f t="shared" si="11"/>
        <v>0</v>
      </c>
      <c r="Q152" s="76">
        <v>0</v>
      </c>
      <c r="R152" s="76">
        <f t="shared" si="12"/>
        <v>0</v>
      </c>
      <c r="S152" s="76">
        <v>0</v>
      </c>
      <c r="T152" s="77">
        <f t="shared" si="13"/>
        <v>0</v>
      </c>
      <c r="AR152" s="78" t="s">
        <v>217</v>
      </c>
      <c r="AT152" s="78" t="s">
        <v>93</v>
      </c>
      <c r="AU152" s="78" t="s">
        <v>48</v>
      </c>
      <c r="AY152" s="7" t="s">
        <v>90</v>
      </c>
      <c r="BE152" s="79">
        <f t="shared" si="14"/>
        <v>0</v>
      </c>
      <c r="BF152" s="79">
        <f t="shared" si="15"/>
        <v>0</v>
      </c>
      <c r="BG152" s="79">
        <f t="shared" si="16"/>
        <v>0</v>
      </c>
      <c r="BH152" s="79">
        <f t="shared" si="17"/>
        <v>0</v>
      </c>
      <c r="BI152" s="79">
        <f t="shared" si="18"/>
        <v>0</v>
      </c>
      <c r="BJ152" s="7" t="s">
        <v>46</v>
      </c>
      <c r="BK152" s="79">
        <f t="shared" si="19"/>
        <v>0</v>
      </c>
      <c r="BL152" s="7" t="s">
        <v>217</v>
      </c>
      <c r="BM152" s="78" t="s">
        <v>667</v>
      </c>
    </row>
    <row r="153" spans="2:65" s="1" customFormat="1" ht="34.8" customHeight="1">
      <c r="B153" s="72"/>
      <c r="C153" s="213" t="s">
        <v>268</v>
      </c>
      <c r="D153" s="213" t="s">
        <v>93</v>
      </c>
      <c r="E153" s="214" t="s">
        <v>668</v>
      </c>
      <c r="F153" s="215" t="s">
        <v>669</v>
      </c>
      <c r="G153" s="216" t="s">
        <v>103</v>
      </c>
      <c r="H153" s="217">
        <v>10</v>
      </c>
      <c r="I153" s="73"/>
      <c r="J153" s="218">
        <f t="shared" si="10"/>
        <v>0</v>
      </c>
      <c r="K153" s="219"/>
      <c r="L153" s="16"/>
      <c r="M153" s="74" t="s">
        <v>0</v>
      </c>
      <c r="N153" s="75" t="s">
        <v>27</v>
      </c>
      <c r="P153" s="76">
        <f t="shared" si="11"/>
        <v>0</v>
      </c>
      <c r="Q153" s="76">
        <v>0</v>
      </c>
      <c r="R153" s="76">
        <f t="shared" si="12"/>
        <v>0</v>
      </c>
      <c r="S153" s="76">
        <v>0</v>
      </c>
      <c r="T153" s="77">
        <f t="shared" si="13"/>
        <v>0</v>
      </c>
      <c r="AR153" s="78" t="s">
        <v>217</v>
      </c>
      <c r="AT153" s="78" t="s">
        <v>93</v>
      </c>
      <c r="AU153" s="78" t="s">
        <v>48</v>
      </c>
      <c r="AY153" s="7" t="s">
        <v>90</v>
      </c>
      <c r="BE153" s="79">
        <f t="shared" si="14"/>
        <v>0</v>
      </c>
      <c r="BF153" s="79">
        <f t="shared" si="15"/>
        <v>0</v>
      </c>
      <c r="BG153" s="79">
        <f t="shared" si="16"/>
        <v>0</v>
      </c>
      <c r="BH153" s="79">
        <f t="shared" si="17"/>
        <v>0</v>
      </c>
      <c r="BI153" s="79">
        <f t="shared" si="18"/>
        <v>0</v>
      </c>
      <c r="BJ153" s="7" t="s">
        <v>46</v>
      </c>
      <c r="BK153" s="79">
        <f t="shared" si="19"/>
        <v>0</v>
      </c>
      <c r="BL153" s="7" t="s">
        <v>217</v>
      </c>
      <c r="BM153" s="78" t="s">
        <v>670</v>
      </c>
    </row>
    <row r="154" spans="2:65" s="1" customFormat="1" ht="22.2" customHeight="1">
      <c r="B154" s="72"/>
      <c r="C154" s="213" t="s">
        <v>272</v>
      </c>
      <c r="D154" s="213" t="s">
        <v>93</v>
      </c>
      <c r="E154" s="214" t="s">
        <v>671</v>
      </c>
      <c r="F154" s="215" t="s">
        <v>672</v>
      </c>
      <c r="G154" s="216" t="s">
        <v>103</v>
      </c>
      <c r="H154" s="217">
        <v>26</v>
      </c>
      <c r="I154" s="73"/>
      <c r="J154" s="218">
        <f t="shared" si="10"/>
        <v>0</v>
      </c>
      <c r="K154" s="219"/>
      <c r="L154" s="16"/>
      <c r="M154" s="74" t="s">
        <v>0</v>
      </c>
      <c r="N154" s="75" t="s">
        <v>27</v>
      </c>
      <c r="P154" s="76">
        <f t="shared" si="11"/>
        <v>0</v>
      </c>
      <c r="Q154" s="76">
        <v>0</v>
      </c>
      <c r="R154" s="76">
        <f t="shared" si="12"/>
        <v>0</v>
      </c>
      <c r="S154" s="76">
        <v>0</v>
      </c>
      <c r="T154" s="77">
        <f t="shared" si="13"/>
        <v>0</v>
      </c>
      <c r="AR154" s="78" t="s">
        <v>217</v>
      </c>
      <c r="AT154" s="78" t="s">
        <v>93</v>
      </c>
      <c r="AU154" s="78" t="s">
        <v>48</v>
      </c>
      <c r="AY154" s="7" t="s">
        <v>90</v>
      </c>
      <c r="BE154" s="79">
        <f t="shared" si="14"/>
        <v>0</v>
      </c>
      <c r="BF154" s="79">
        <f t="shared" si="15"/>
        <v>0</v>
      </c>
      <c r="BG154" s="79">
        <f t="shared" si="16"/>
        <v>0</v>
      </c>
      <c r="BH154" s="79">
        <f t="shared" si="17"/>
        <v>0</v>
      </c>
      <c r="BI154" s="79">
        <f t="shared" si="18"/>
        <v>0</v>
      </c>
      <c r="BJ154" s="7" t="s">
        <v>46</v>
      </c>
      <c r="BK154" s="79">
        <f t="shared" si="19"/>
        <v>0</v>
      </c>
      <c r="BL154" s="7" t="s">
        <v>217</v>
      </c>
      <c r="BM154" s="78" t="s">
        <v>673</v>
      </c>
    </row>
    <row r="155" spans="2:65" s="1" customFormat="1" ht="22.2" customHeight="1">
      <c r="B155" s="72"/>
      <c r="C155" s="213" t="s">
        <v>279</v>
      </c>
      <c r="D155" s="213" t="s">
        <v>93</v>
      </c>
      <c r="E155" s="214" t="s">
        <v>674</v>
      </c>
      <c r="F155" s="215" t="s">
        <v>675</v>
      </c>
      <c r="G155" s="216" t="s">
        <v>103</v>
      </c>
      <c r="H155" s="217">
        <v>4</v>
      </c>
      <c r="I155" s="73"/>
      <c r="J155" s="218">
        <f t="shared" si="10"/>
        <v>0</v>
      </c>
      <c r="K155" s="219"/>
      <c r="L155" s="16"/>
      <c r="M155" s="74" t="s">
        <v>0</v>
      </c>
      <c r="N155" s="75" t="s">
        <v>27</v>
      </c>
      <c r="P155" s="76">
        <f t="shared" si="11"/>
        <v>0</v>
      </c>
      <c r="Q155" s="76">
        <v>0</v>
      </c>
      <c r="R155" s="76">
        <f t="shared" si="12"/>
        <v>0</v>
      </c>
      <c r="S155" s="76">
        <v>0</v>
      </c>
      <c r="T155" s="77">
        <f t="shared" si="13"/>
        <v>0</v>
      </c>
      <c r="AR155" s="78" t="s">
        <v>217</v>
      </c>
      <c r="AT155" s="78" t="s">
        <v>93</v>
      </c>
      <c r="AU155" s="78" t="s">
        <v>48</v>
      </c>
      <c r="AY155" s="7" t="s">
        <v>90</v>
      </c>
      <c r="BE155" s="79">
        <f t="shared" si="14"/>
        <v>0</v>
      </c>
      <c r="BF155" s="79">
        <f t="shared" si="15"/>
        <v>0</v>
      </c>
      <c r="BG155" s="79">
        <f t="shared" si="16"/>
        <v>0</v>
      </c>
      <c r="BH155" s="79">
        <f t="shared" si="17"/>
        <v>0</v>
      </c>
      <c r="BI155" s="79">
        <f t="shared" si="18"/>
        <v>0</v>
      </c>
      <c r="BJ155" s="7" t="s">
        <v>46</v>
      </c>
      <c r="BK155" s="79">
        <f t="shared" si="19"/>
        <v>0</v>
      </c>
      <c r="BL155" s="7" t="s">
        <v>217</v>
      </c>
      <c r="BM155" s="78" t="s">
        <v>676</v>
      </c>
    </row>
    <row r="156" spans="2:63" s="6" customFormat="1" ht="22.8" customHeight="1">
      <c r="B156" s="65"/>
      <c r="C156" s="207"/>
      <c r="D156" s="208" t="s">
        <v>44</v>
      </c>
      <c r="E156" s="211" t="s">
        <v>677</v>
      </c>
      <c r="F156" s="211" t="s">
        <v>678</v>
      </c>
      <c r="G156" s="207"/>
      <c r="H156" s="207"/>
      <c r="I156" s="207"/>
      <c r="J156" s="212">
        <f>BK156</f>
        <v>0</v>
      </c>
      <c r="K156" s="207"/>
      <c r="L156" s="65"/>
      <c r="M156" s="67"/>
      <c r="P156" s="68">
        <f>SUM(P157:P169)</f>
        <v>0</v>
      </c>
      <c r="R156" s="68">
        <f>SUM(R157:R169)</f>
        <v>0</v>
      </c>
      <c r="T156" s="69">
        <f>SUM(T157:T169)</f>
        <v>0</v>
      </c>
      <c r="AR156" s="66" t="s">
        <v>48</v>
      </c>
      <c r="AT156" s="70" t="s">
        <v>44</v>
      </c>
      <c r="AU156" s="70" t="s">
        <v>46</v>
      </c>
      <c r="AY156" s="66" t="s">
        <v>90</v>
      </c>
      <c r="BK156" s="71">
        <f>SUM(BK157:BK169)</f>
        <v>0</v>
      </c>
    </row>
    <row r="157" spans="2:65" s="1" customFormat="1" ht="22.2" customHeight="1">
      <c r="B157" s="72"/>
      <c r="C157" s="213" t="s">
        <v>283</v>
      </c>
      <c r="D157" s="213" t="s">
        <v>93</v>
      </c>
      <c r="E157" s="214" t="s">
        <v>679</v>
      </c>
      <c r="F157" s="215" t="s">
        <v>680</v>
      </c>
      <c r="G157" s="216" t="s">
        <v>103</v>
      </c>
      <c r="H157" s="217">
        <v>18</v>
      </c>
      <c r="I157" s="73"/>
      <c r="J157" s="218">
        <f aca="true" t="shared" si="20" ref="J157:J169">ROUND(I157*H157,2)</f>
        <v>0</v>
      </c>
      <c r="K157" s="219"/>
      <c r="L157" s="16"/>
      <c r="M157" s="74" t="s">
        <v>0</v>
      </c>
      <c r="N157" s="75" t="s">
        <v>27</v>
      </c>
      <c r="P157" s="76">
        <f aca="true" t="shared" si="21" ref="P157:P169">O157*H157</f>
        <v>0</v>
      </c>
      <c r="Q157" s="76">
        <v>0</v>
      </c>
      <c r="R157" s="76">
        <f aca="true" t="shared" si="22" ref="R157:R169">Q157*H157</f>
        <v>0</v>
      </c>
      <c r="S157" s="76">
        <v>0</v>
      </c>
      <c r="T157" s="77">
        <f aca="true" t="shared" si="23" ref="T157:T169">S157*H157</f>
        <v>0</v>
      </c>
      <c r="AR157" s="78" t="s">
        <v>217</v>
      </c>
      <c r="AT157" s="78" t="s">
        <v>93</v>
      </c>
      <c r="AU157" s="78" t="s">
        <v>48</v>
      </c>
      <c r="AY157" s="7" t="s">
        <v>90</v>
      </c>
      <c r="BE157" s="79">
        <f aca="true" t="shared" si="24" ref="BE157:BE169">IF(N157="základní",J157,0)</f>
        <v>0</v>
      </c>
      <c r="BF157" s="79">
        <f aca="true" t="shared" si="25" ref="BF157:BF169">IF(N157="snížená",J157,0)</f>
        <v>0</v>
      </c>
      <c r="BG157" s="79">
        <f aca="true" t="shared" si="26" ref="BG157:BG169">IF(N157="zákl. přenesená",J157,0)</f>
        <v>0</v>
      </c>
      <c r="BH157" s="79">
        <f aca="true" t="shared" si="27" ref="BH157:BH169">IF(N157="sníž. přenesená",J157,0)</f>
        <v>0</v>
      </c>
      <c r="BI157" s="79">
        <f aca="true" t="shared" si="28" ref="BI157:BI169">IF(N157="nulová",J157,0)</f>
        <v>0</v>
      </c>
      <c r="BJ157" s="7" t="s">
        <v>46</v>
      </c>
      <c r="BK157" s="79">
        <f aca="true" t="shared" si="29" ref="BK157:BK169">ROUND(I157*H157,2)</f>
        <v>0</v>
      </c>
      <c r="BL157" s="7" t="s">
        <v>217</v>
      </c>
      <c r="BM157" s="78" t="s">
        <v>681</v>
      </c>
    </row>
    <row r="158" spans="2:65" s="1" customFormat="1" ht="22.2" customHeight="1">
      <c r="B158" s="72"/>
      <c r="C158" s="213" t="s">
        <v>289</v>
      </c>
      <c r="D158" s="213" t="s">
        <v>93</v>
      </c>
      <c r="E158" s="214" t="s">
        <v>682</v>
      </c>
      <c r="F158" s="215" t="s">
        <v>683</v>
      </c>
      <c r="G158" s="216" t="s">
        <v>103</v>
      </c>
      <c r="H158" s="217">
        <v>6</v>
      </c>
      <c r="I158" s="73"/>
      <c r="J158" s="218">
        <f t="shared" si="20"/>
        <v>0</v>
      </c>
      <c r="K158" s="219"/>
      <c r="L158" s="16"/>
      <c r="M158" s="74" t="s">
        <v>0</v>
      </c>
      <c r="N158" s="75" t="s">
        <v>27</v>
      </c>
      <c r="P158" s="76">
        <f t="shared" si="21"/>
        <v>0</v>
      </c>
      <c r="Q158" s="76">
        <v>0</v>
      </c>
      <c r="R158" s="76">
        <f t="shared" si="22"/>
        <v>0</v>
      </c>
      <c r="S158" s="76">
        <v>0</v>
      </c>
      <c r="T158" s="77">
        <f t="shared" si="23"/>
        <v>0</v>
      </c>
      <c r="AR158" s="78" t="s">
        <v>217</v>
      </c>
      <c r="AT158" s="78" t="s">
        <v>93</v>
      </c>
      <c r="AU158" s="78" t="s">
        <v>48</v>
      </c>
      <c r="AY158" s="7" t="s">
        <v>90</v>
      </c>
      <c r="BE158" s="79">
        <f t="shared" si="24"/>
        <v>0</v>
      </c>
      <c r="BF158" s="79">
        <f t="shared" si="25"/>
        <v>0</v>
      </c>
      <c r="BG158" s="79">
        <f t="shared" si="26"/>
        <v>0</v>
      </c>
      <c r="BH158" s="79">
        <f t="shared" si="27"/>
        <v>0</v>
      </c>
      <c r="BI158" s="79">
        <f t="shared" si="28"/>
        <v>0</v>
      </c>
      <c r="BJ158" s="7" t="s">
        <v>46</v>
      </c>
      <c r="BK158" s="79">
        <f t="shared" si="29"/>
        <v>0</v>
      </c>
      <c r="BL158" s="7" t="s">
        <v>217</v>
      </c>
      <c r="BM158" s="78" t="s">
        <v>684</v>
      </c>
    </row>
    <row r="159" spans="2:65" s="1" customFormat="1" ht="34.8" customHeight="1">
      <c r="B159" s="72"/>
      <c r="C159" s="213" t="s">
        <v>295</v>
      </c>
      <c r="D159" s="213" t="s">
        <v>93</v>
      </c>
      <c r="E159" s="214" t="s">
        <v>685</v>
      </c>
      <c r="F159" s="215" t="s">
        <v>686</v>
      </c>
      <c r="G159" s="216" t="s">
        <v>103</v>
      </c>
      <c r="H159" s="217">
        <v>17</v>
      </c>
      <c r="I159" s="73"/>
      <c r="J159" s="218">
        <f t="shared" si="20"/>
        <v>0</v>
      </c>
      <c r="K159" s="219"/>
      <c r="L159" s="16"/>
      <c r="M159" s="74" t="s">
        <v>0</v>
      </c>
      <c r="N159" s="75" t="s">
        <v>27</v>
      </c>
      <c r="P159" s="76">
        <f t="shared" si="21"/>
        <v>0</v>
      </c>
      <c r="Q159" s="76">
        <v>0</v>
      </c>
      <c r="R159" s="76">
        <f t="shared" si="22"/>
        <v>0</v>
      </c>
      <c r="S159" s="76">
        <v>0</v>
      </c>
      <c r="T159" s="77">
        <f t="shared" si="23"/>
        <v>0</v>
      </c>
      <c r="AR159" s="78" t="s">
        <v>217</v>
      </c>
      <c r="AT159" s="78" t="s">
        <v>93</v>
      </c>
      <c r="AU159" s="78" t="s">
        <v>48</v>
      </c>
      <c r="AY159" s="7" t="s">
        <v>90</v>
      </c>
      <c r="BE159" s="79">
        <f t="shared" si="24"/>
        <v>0</v>
      </c>
      <c r="BF159" s="79">
        <f t="shared" si="25"/>
        <v>0</v>
      </c>
      <c r="BG159" s="79">
        <f t="shared" si="26"/>
        <v>0</v>
      </c>
      <c r="BH159" s="79">
        <f t="shared" si="27"/>
        <v>0</v>
      </c>
      <c r="BI159" s="79">
        <f t="shared" si="28"/>
        <v>0</v>
      </c>
      <c r="BJ159" s="7" t="s">
        <v>46</v>
      </c>
      <c r="BK159" s="79">
        <f t="shared" si="29"/>
        <v>0</v>
      </c>
      <c r="BL159" s="7" t="s">
        <v>217</v>
      </c>
      <c r="BM159" s="78" t="s">
        <v>687</v>
      </c>
    </row>
    <row r="160" spans="2:65" s="1" customFormat="1" ht="22.2" customHeight="1">
      <c r="B160" s="72"/>
      <c r="C160" s="213" t="s">
        <v>299</v>
      </c>
      <c r="D160" s="213" t="s">
        <v>93</v>
      </c>
      <c r="E160" s="214" t="s">
        <v>688</v>
      </c>
      <c r="F160" s="215" t="s">
        <v>689</v>
      </c>
      <c r="G160" s="216" t="s">
        <v>103</v>
      </c>
      <c r="H160" s="217">
        <v>2</v>
      </c>
      <c r="I160" s="73"/>
      <c r="J160" s="218">
        <f t="shared" si="20"/>
        <v>0</v>
      </c>
      <c r="K160" s="219"/>
      <c r="L160" s="16"/>
      <c r="M160" s="74" t="s">
        <v>0</v>
      </c>
      <c r="N160" s="75" t="s">
        <v>27</v>
      </c>
      <c r="P160" s="76">
        <f t="shared" si="21"/>
        <v>0</v>
      </c>
      <c r="Q160" s="76">
        <v>0</v>
      </c>
      <c r="R160" s="76">
        <f t="shared" si="22"/>
        <v>0</v>
      </c>
      <c r="S160" s="76">
        <v>0</v>
      </c>
      <c r="T160" s="77">
        <f t="shared" si="23"/>
        <v>0</v>
      </c>
      <c r="AR160" s="78" t="s">
        <v>217</v>
      </c>
      <c r="AT160" s="78" t="s">
        <v>93</v>
      </c>
      <c r="AU160" s="78" t="s">
        <v>48</v>
      </c>
      <c r="AY160" s="7" t="s">
        <v>90</v>
      </c>
      <c r="BE160" s="79">
        <f t="shared" si="24"/>
        <v>0</v>
      </c>
      <c r="BF160" s="79">
        <f t="shared" si="25"/>
        <v>0</v>
      </c>
      <c r="BG160" s="79">
        <f t="shared" si="26"/>
        <v>0</v>
      </c>
      <c r="BH160" s="79">
        <f t="shared" si="27"/>
        <v>0</v>
      </c>
      <c r="BI160" s="79">
        <f t="shared" si="28"/>
        <v>0</v>
      </c>
      <c r="BJ160" s="7" t="s">
        <v>46</v>
      </c>
      <c r="BK160" s="79">
        <f t="shared" si="29"/>
        <v>0</v>
      </c>
      <c r="BL160" s="7" t="s">
        <v>217</v>
      </c>
      <c r="BM160" s="78" t="s">
        <v>690</v>
      </c>
    </row>
    <row r="161" spans="2:65" s="1" customFormat="1" ht="22.2" customHeight="1">
      <c r="B161" s="72"/>
      <c r="C161" s="213" t="s">
        <v>276</v>
      </c>
      <c r="D161" s="213" t="s">
        <v>93</v>
      </c>
      <c r="E161" s="214" t="s">
        <v>691</v>
      </c>
      <c r="F161" s="215" t="s">
        <v>692</v>
      </c>
      <c r="G161" s="216" t="s">
        <v>103</v>
      </c>
      <c r="H161" s="217">
        <v>25</v>
      </c>
      <c r="I161" s="73"/>
      <c r="J161" s="218">
        <f t="shared" si="20"/>
        <v>0</v>
      </c>
      <c r="K161" s="219"/>
      <c r="L161" s="16"/>
      <c r="M161" s="74" t="s">
        <v>0</v>
      </c>
      <c r="N161" s="75" t="s">
        <v>27</v>
      </c>
      <c r="P161" s="76">
        <f t="shared" si="21"/>
        <v>0</v>
      </c>
      <c r="Q161" s="76">
        <v>0</v>
      </c>
      <c r="R161" s="76">
        <f t="shared" si="22"/>
        <v>0</v>
      </c>
      <c r="S161" s="76">
        <v>0</v>
      </c>
      <c r="T161" s="77">
        <f t="shared" si="23"/>
        <v>0</v>
      </c>
      <c r="AR161" s="78" t="s">
        <v>217</v>
      </c>
      <c r="AT161" s="78" t="s">
        <v>93</v>
      </c>
      <c r="AU161" s="78" t="s">
        <v>48</v>
      </c>
      <c r="AY161" s="7" t="s">
        <v>90</v>
      </c>
      <c r="BE161" s="79">
        <f t="shared" si="24"/>
        <v>0</v>
      </c>
      <c r="BF161" s="79">
        <f t="shared" si="25"/>
        <v>0</v>
      </c>
      <c r="BG161" s="79">
        <f t="shared" si="26"/>
        <v>0</v>
      </c>
      <c r="BH161" s="79">
        <f t="shared" si="27"/>
        <v>0</v>
      </c>
      <c r="BI161" s="79">
        <f t="shared" si="28"/>
        <v>0</v>
      </c>
      <c r="BJ161" s="7" t="s">
        <v>46</v>
      </c>
      <c r="BK161" s="79">
        <f t="shared" si="29"/>
        <v>0</v>
      </c>
      <c r="BL161" s="7" t="s">
        <v>217</v>
      </c>
      <c r="BM161" s="78" t="s">
        <v>693</v>
      </c>
    </row>
    <row r="162" spans="2:65" s="1" customFormat="1" ht="22.2" customHeight="1">
      <c r="B162" s="72"/>
      <c r="C162" s="213" t="s">
        <v>307</v>
      </c>
      <c r="D162" s="213" t="s">
        <v>93</v>
      </c>
      <c r="E162" s="214" t="s">
        <v>694</v>
      </c>
      <c r="F162" s="215" t="s">
        <v>695</v>
      </c>
      <c r="G162" s="216" t="s">
        <v>103</v>
      </c>
      <c r="H162" s="217">
        <v>2</v>
      </c>
      <c r="I162" s="73"/>
      <c r="J162" s="218">
        <f t="shared" si="20"/>
        <v>0</v>
      </c>
      <c r="K162" s="219"/>
      <c r="L162" s="16"/>
      <c r="M162" s="74" t="s">
        <v>0</v>
      </c>
      <c r="N162" s="75" t="s">
        <v>27</v>
      </c>
      <c r="P162" s="76">
        <f t="shared" si="21"/>
        <v>0</v>
      </c>
      <c r="Q162" s="76">
        <v>0</v>
      </c>
      <c r="R162" s="76">
        <f t="shared" si="22"/>
        <v>0</v>
      </c>
      <c r="S162" s="76">
        <v>0</v>
      </c>
      <c r="T162" s="77">
        <f t="shared" si="23"/>
        <v>0</v>
      </c>
      <c r="AR162" s="78" t="s">
        <v>217</v>
      </c>
      <c r="AT162" s="78" t="s">
        <v>93</v>
      </c>
      <c r="AU162" s="78" t="s">
        <v>48</v>
      </c>
      <c r="AY162" s="7" t="s">
        <v>90</v>
      </c>
      <c r="BE162" s="79">
        <f t="shared" si="24"/>
        <v>0</v>
      </c>
      <c r="BF162" s="79">
        <f t="shared" si="25"/>
        <v>0</v>
      </c>
      <c r="BG162" s="79">
        <f t="shared" si="26"/>
        <v>0</v>
      </c>
      <c r="BH162" s="79">
        <f t="shared" si="27"/>
        <v>0</v>
      </c>
      <c r="BI162" s="79">
        <f t="shared" si="28"/>
        <v>0</v>
      </c>
      <c r="BJ162" s="7" t="s">
        <v>46</v>
      </c>
      <c r="BK162" s="79">
        <f t="shared" si="29"/>
        <v>0</v>
      </c>
      <c r="BL162" s="7" t="s">
        <v>217</v>
      </c>
      <c r="BM162" s="78" t="s">
        <v>696</v>
      </c>
    </row>
    <row r="163" spans="2:65" s="1" customFormat="1" ht="22.2" customHeight="1">
      <c r="B163" s="72"/>
      <c r="C163" s="213" t="s">
        <v>311</v>
      </c>
      <c r="D163" s="213" t="s">
        <v>93</v>
      </c>
      <c r="E163" s="214" t="s">
        <v>697</v>
      </c>
      <c r="F163" s="215" t="s">
        <v>698</v>
      </c>
      <c r="G163" s="216" t="s">
        <v>103</v>
      </c>
      <c r="H163" s="217">
        <v>1</v>
      </c>
      <c r="I163" s="73"/>
      <c r="J163" s="218">
        <f t="shared" si="20"/>
        <v>0</v>
      </c>
      <c r="K163" s="219"/>
      <c r="L163" s="16"/>
      <c r="M163" s="74" t="s">
        <v>0</v>
      </c>
      <c r="N163" s="75" t="s">
        <v>27</v>
      </c>
      <c r="P163" s="76">
        <f t="shared" si="21"/>
        <v>0</v>
      </c>
      <c r="Q163" s="76">
        <v>0</v>
      </c>
      <c r="R163" s="76">
        <f t="shared" si="22"/>
        <v>0</v>
      </c>
      <c r="S163" s="76">
        <v>0</v>
      </c>
      <c r="T163" s="77">
        <f t="shared" si="23"/>
        <v>0</v>
      </c>
      <c r="AR163" s="78" t="s">
        <v>217</v>
      </c>
      <c r="AT163" s="78" t="s">
        <v>93</v>
      </c>
      <c r="AU163" s="78" t="s">
        <v>48</v>
      </c>
      <c r="AY163" s="7" t="s">
        <v>90</v>
      </c>
      <c r="BE163" s="79">
        <f t="shared" si="24"/>
        <v>0</v>
      </c>
      <c r="BF163" s="79">
        <f t="shared" si="25"/>
        <v>0</v>
      </c>
      <c r="BG163" s="79">
        <f t="shared" si="26"/>
        <v>0</v>
      </c>
      <c r="BH163" s="79">
        <f t="shared" si="27"/>
        <v>0</v>
      </c>
      <c r="BI163" s="79">
        <f t="shared" si="28"/>
        <v>0</v>
      </c>
      <c r="BJ163" s="7" t="s">
        <v>46</v>
      </c>
      <c r="BK163" s="79">
        <f t="shared" si="29"/>
        <v>0</v>
      </c>
      <c r="BL163" s="7" t="s">
        <v>217</v>
      </c>
      <c r="BM163" s="78" t="s">
        <v>699</v>
      </c>
    </row>
    <row r="164" spans="2:65" s="1" customFormat="1" ht="22.2" customHeight="1">
      <c r="B164" s="72"/>
      <c r="C164" s="213" t="s">
        <v>315</v>
      </c>
      <c r="D164" s="213" t="s">
        <v>93</v>
      </c>
      <c r="E164" s="214" t="s">
        <v>700</v>
      </c>
      <c r="F164" s="215" t="s">
        <v>701</v>
      </c>
      <c r="G164" s="216" t="s">
        <v>103</v>
      </c>
      <c r="H164" s="217">
        <v>2</v>
      </c>
      <c r="I164" s="73"/>
      <c r="J164" s="218">
        <f t="shared" si="20"/>
        <v>0</v>
      </c>
      <c r="K164" s="219"/>
      <c r="L164" s="16"/>
      <c r="M164" s="74" t="s">
        <v>0</v>
      </c>
      <c r="N164" s="75" t="s">
        <v>27</v>
      </c>
      <c r="P164" s="76">
        <f t="shared" si="21"/>
        <v>0</v>
      </c>
      <c r="Q164" s="76">
        <v>0</v>
      </c>
      <c r="R164" s="76">
        <f t="shared" si="22"/>
        <v>0</v>
      </c>
      <c r="S164" s="76">
        <v>0</v>
      </c>
      <c r="T164" s="77">
        <f t="shared" si="23"/>
        <v>0</v>
      </c>
      <c r="AR164" s="78" t="s">
        <v>217</v>
      </c>
      <c r="AT164" s="78" t="s">
        <v>93</v>
      </c>
      <c r="AU164" s="78" t="s">
        <v>48</v>
      </c>
      <c r="AY164" s="7" t="s">
        <v>90</v>
      </c>
      <c r="BE164" s="79">
        <f t="shared" si="24"/>
        <v>0</v>
      </c>
      <c r="BF164" s="79">
        <f t="shared" si="25"/>
        <v>0</v>
      </c>
      <c r="BG164" s="79">
        <f t="shared" si="26"/>
        <v>0</v>
      </c>
      <c r="BH164" s="79">
        <f t="shared" si="27"/>
        <v>0</v>
      </c>
      <c r="BI164" s="79">
        <f t="shared" si="28"/>
        <v>0</v>
      </c>
      <c r="BJ164" s="7" t="s">
        <v>46</v>
      </c>
      <c r="BK164" s="79">
        <f t="shared" si="29"/>
        <v>0</v>
      </c>
      <c r="BL164" s="7" t="s">
        <v>217</v>
      </c>
      <c r="BM164" s="78" t="s">
        <v>702</v>
      </c>
    </row>
    <row r="165" spans="2:65" s="1" customFormat="1" ht="13.8" customHeight="1">
      <c r="B165" s="72"/>
      <c r="C165" s="213" t="s">
        <v>321</v>
      </c>
      <c r="D165" s="213" t="s">
        <v>93</v>
      </c>
      <c r="E165" s="214" t="s">
        <v>703</v>
      </c>
      <c r="F165" s="215" t="s">
        <v>704</v>
      </c>
      <c r="G165" s="216" t="s">
        <v>103</v>
      </c>
      <c r="H165" s="217">
        <v>1</v>
      </c>
      <c r="I165" s="73"/>
      <c r="J165" s="218">
        <f t="shared" si="20"/>
        <v>0</v>
      </c>
      <c r="K165" s="219"/>
      <c r="L165" s="16"/>
      <c r="M165" s="74" t="s">
        <v>0</v>
      </c>
      <c r="N165" s="75" t="s">
        <v>27</v>
      </c>
      <c r="P165" s="76">
        <f t="shared" si="21"/>
        <v>0</v>
      </c>
      <c r="Q165" s="76">
        <v>0</v>
      </c>
      <c r="R165" s="76">
        <f t="shared" si="22"/>
        <v>0</v>
      </c>
      <c r="S165" s="76">
        <v>0</v>
      </c>
      <c r="T165" s="77">
        <f t="shared" si="23"/>
        <v>0</v>
      </c>
      <c r="AR165" s="78" t="s">
        <v>217</v>
      </c>
      <c r="AT165" s="78" t="s">
        <v>93</v>
      </c>
      <c r="AU165" s="78" t="s">
        <v>48</v>
      </c>
      <c r="AY165" s="7" t="s">
        <v>90</v>
      </c>
      <c r="BE165" s="79">
        <f t="shared" si="24"/>
        <v>0</v>
      </c>
      <c r="BF165" s="79">
        <f t="shared" si="25"/>
        <v>0</v>
      </c>
      <c r="BG165" s="79">
        <f t="shared" si="26"/>
        <v>0</v>
      </c>
      <c r="BH165" s="79">
        <f t="shared" si="27"/>
        <v>0</v>
      </c>
      <c r="BI165" s="79">
        <f t="shared" si="28"/>
        <v>0</v>
      </c>
      <c r="BJ165" s="7" t="s">
        <v>46</v>
      </c>
      <c r="BK165" s="79">
        <f t="shared" si="29"/>
        <v>0</v>
      </c>
      <c r="BL165" s="7" t="s">
        <v>217</v>
      </c>
      <c r="BM165" s="78" t="s">
        <v>705</v>
      </c>
    </row>
    <row r="166" spans="2:65" s="1" customFormat="1" ht="22.2" customHeight="1">
      <c r="B166" s="72"/>
      <c r="C166" s="213" t="s">
        <v>325</v>
      </c>
      <c r="D166" s="213" t="s">
        <v>93</v>
      </c>
      <c r="E166" s="214" t="s">
        <v>706</v>
      </c>
      <c r="F166" s="215" t="s">
        <v>707</v>
      </c>
      <c r="G166" s="216" t="s">
        <v>103</v>
      </c>
      <c r="H166" s="217">
        <v>12</v>
      </c>
      <c r="I166" s="73"/>
      <c r="J166" s="218">
        <f t="shared" si="20"/>
        <v>0</v>
      </c>
      <c r="K166" s="219"/>
      <c r="L166" s="16"/>
      <c r="M166" s="74" t="s">
        <v>0</v>
      </c>
      <c r="N166" s="75" t="s">
        <v>27</v>
      </c>
      <c r="P166" s="76">
        <f t="shared" si="21"/>
        <v>0</v>
      </c>
      <c r="Q166" s="76">
        <v>0</v>
      </c>
      <c r="R166" s="76">
        <f t="shared" si="22"/>
        <v>0</v>
      </c>
      <c r="S166" s="76">
        <v>0</v>
      </c>
      <c r="T166" s="77">
        <f t="shared" si="23"/>
        <v>0</v>
      </c>
      <c r="AR166" s="78" t="s">
        <v>217</v>
      </c>
      <c r="AT166" s="78" t="s">
        <v>93</v>
      </c>
      <c r="AU166" s="78" t="s">
        <v>48</v>
      </c>
      <c r="AY166" s="7" t="s">
        <v>90</v>
      </c>
      <c r="BE166" s="79">
        <f t="shared" si="24"/>
        <v>0</v>
      </c>
      <c r="BF166" s="79">
        <f t="shared" si="25"/>
        <v>0</v>
      </c>
      <c r="BG166" s="79">
        <f t="shared" si="26"/>
        <v>0</v>
      </c>
      <c r="BH166" s="79">
        <f t="shared" si="27"/>
        <v>0</v>
      </c>
      <c r="BI166" s="79">
        <f t="shared" si="28"/>
        <v>0</v>
      </c>
      <c r="BJ166" s="7" t="s">
        <v>46</v>
      </c>
      <c r="BK166" s="79">
        <f t="shared" si="29"/>
        <v>0</v>
      </c>
      <c r="BL166" s="7" t="s">
        <v>217</v>
      </c>
      <c r="BM166" s="78" t="s">
        <v>708</v>
      </c>
    </row>
    <row r="167" spans="2:65" s="1" customFormat="1" ht="22.2" customHeight="1">
      <c r="B167" s="72"/>
      <c r="C167" s="213" t="s">
        <v>329</v>
      </c>
      <c r="D167" s="213" t="s">
        <v>93</v>
      </c>
      <c r="E167" s="214" t="s">
        <v>709</v>
      </c>
      <c r="F167" s="215" t="s">
        <v>710</v>
      </c>
      <c r="G167" s="216" t="s">
        <v>103</v>
      </c>
      <c r="H167" s="217">
        <v>2</v>
      </c>
      <c r="I167" s="73"/>
      <c r="J167" s="218">
        <f t="shared" si="20"/>
        <v>0</v>
      </c>
      <c r="K167" s="219"/>
      <c r="L167" s="16"/>
      <c r="M167" s="74" t="s">
        <v>0</v>
      </c>
      <c r="N167" s="75" t="s">
        <v>27</v>
      </c>
      <c r="P167" s="76">
        <f t="shared" si="21"/>
        <v>0</v>
      </c>
      <c r="Q167" s="76">
        <v>0</v>
      </c>
      <c r="R167" s="76">
        <f t="shared" si="22"/>
        <v>0</v>
      </c>
      <c r="S167" s="76">
        <v>0</v>
      </c>
      <c r="T167" s="77">
        <f t="shared" si="23"/>
        <v>0</v>
      </c>
      <c r="AR167" s="78" t="s">
        <v>217</v>
      </c>
      <c r="AT167" s="78" t="s">
        <v>93</v>
      </c>
      <c r="AU167" s="78" t="s">
        <v>48</v>
      </c>
      <c r="AY167" s="7" t="s">
        <v>90</v>
      </c>
      <c r="BE167" s="79">
        <f t="shared" si="24"/>
        <v>0</v>
      </c>
      <c r="BF167" s="79">
        <f t="shared" si="25"/>
        <v>0</v>
      </c>
      <c r="BG167" s="79">
        <f t="shared" si="26"/>
        <v>0</v>
      </c>
      <c r="BH167" s="79">
        <f t="shared" si="27"/>
        <v>0</v>
      </c>
      <c r="BI167" s="79">
        <f t="shared" si="28"/>
        <v>0</v>
      </c>
      <c r="BJ167" s="7" t="s">
        <v>46</v>
      </c>
      <c r="BK167" s="79">
        <f t="shared" si="29"/>
        <v>0</v>
      </c>
      <c r="BL167" s="7" t="s">
        <v>217</v>
      </c>
      <c r="BM167" s="78" t="s">
        <v>711</v>
      </c>
    </row>
    <row r="168" spans="2:65" s="1" customFormat="1" ht="22.2" customHeight="1">
      <c r="B168" s="72"/>
      <c r="C168" s="213" t="s">
        <v>333</v>
      </c>
      <c r="D168" s="213" t="s">
        <v>93</v>
      </c>
      <c r="E168" s="214" t="s">
        <v>712</v>
      </c>
      <c r="F168" s="215" t="s">
        <v>713</v>
      </c>
      <c r="G168" s="216" t="s">
        <v>103</v>
      </c>
      <c r="H168" s="217">
        <v>5</v>
      </c>
      <c r="I168" s="73"/>
      <c r="J168" s="218">
        <f t="shared" si="20"/>
        <v>0</v>
      </c>
      <c r="K168" s="219"/>
      <c r="L168" s="16"/>
      <c r="M168" s="74" t="s">
        <v>0</v>
      </c>
      <c r="N168" s="75" t="s">
        <v>27</v>
      </c>
      <c r="P168" s="76">
        <f t="shared" si="21"/>
        <v>0</v>
      </c>
      <c r="Q168" s="76">
        <v>0</v>
      </c>
      <c r="R168" s="76">
        <f t="shared" si="22"/>
        <v>0</v>
      </c>
      <c r="S168" s="76">
        <v>0</v>
      </c>
      <c r="T168" s="77">
        <f t="shared" si="23"/>
        <v>0</v>
      </c>
      <c r="AR168" s="78" t="s">
        <v>217</v>
      </c>
      <c r="AT168" s="78" t="s">
        <v>93</v>
      </c>
      <c r="AU168" s="78" t="s">
        <v>48</v>
      </c>
      <c r="AY168" s="7" t="s">
        <v>90</v>
      </c>
      <c r="BE168" s="79">
        <f t="shared" si="24"/>
        <v>0</v>
      </c>
      <c r="BF168" s="79">
        <f t="shared" si="25"/>
        <v>0</v>
      </c>
      <c r="BG168" s="79">
        <f t="shared" si="26"/>
        <v>0</v>
      </c>
      <c r="BH168" s="79">
        <f t="shared" si="27"/>
        <v>0</v>
      </c>
      <c r="BI168" s="79">
        <f t="shared" si="28"/>
        <v>0</v>
      </c>
      <c r="BJ168" s="7" t="s">
        <v>46</v>
      </c>
      <c r="BK168" s="79">
        <f t="shared" si="29"/>
        <v>0</v>
      </c>
      <c r="BL168" s="7" t="s">
        <v>217</v>
      </c>
      <c r="BM168" s="78" t="s">
        <v>714</v>
      </c>
    </row>
    <row r="169" spans="2:65" s="1" customFormat="1" ht="13.8" customHeight="1">
      <c r="B169" s="72"/>
      <c r="C169" s="213" t="s">
        <v>337</v>
      </c>
      <c r="D169" s="213" t="s">
        <v>93</v>
      </c>
      <c r="E169" s="214" t="s">
        <v>715</v>
      </c>
      <c r="F169" s="215" t="s">
        <v>716</v>
      </c>
      <c r="G169" s="216" t="s">
        <v>103</v>
      </c>
      <c r="H169" s="217">
        <v>1</v>
      </c>
      <c r="I169" s="73"/>
      <c r="J169" s="218">
        <f t="shared" si="20"/>
        <v>0</v>
      </c>
      <c r="K169" s="219"/>
      <c r="L169" s="16"/>
      <c r="M169" s="74" t="s">
        <v>0</v>
      </c>
      <c r="N169" s="75" t="s">
        <v>27</v>
      </c>
      <c r="P169" s="76">
        <f t="shared" si="21"/>
        <v>0</v>
      </c>
      <c r="Q169" s="76">
        <v>0</v>
      </c>
      <c r="R169" s="76">
        <f t="shared" si="22"/>
        <v>0</v>
      </c>
      <c r="S169" s="76">
        <v>0</v>
      </c>
      <c r="T169" s="77">
        <f t="shared" si="23"/>
        <v>0</v>
      </c>
      <c r="AR169" s="78" t="s">
        <v>217</v>
      </c>
      <c r="AT169" s="78" t="s">
        <v>93</v>
      </c>
      <c r="AU169" s="78" t="s">
        <v>48</v>
      </c>
      <c r="AY169" s="7" t="s">
        <v>90</v>
      </c>
      <c r="BE169" s="79">
        <f t="shared" si="24"/>
        <v>0</v>
      </c>
      <c r="BF169" s="79">
        <f t="shared" si="25"/>
        <v>0</v>
      </c>
      <c r="BG169" s="79">
        <f t="shared" si="26"/>
        <v>0</v>
      </c>
      <c r="BH169" s="79">
        <f t="shared" si="27"/>
        <v>0</v>
      </c>
      <c r="BI169" s="79">
        <f t="shared" si="28"/>
        <v>0</v>
      </c>
      <c r="BJ169" s="7" t="s">
        <v>46</v>
      </c>
      <c r="BK169" s="79">
        <f t="shared" si="29"/>
        <v>0</v>
      </c>
      <c r="BL169" s="7" t="s">
        <v>217</v>
      </c>
      <c r="BM169" s="78" t="s">
        <v>717</v>
      </c>
    </row>
    <row r="170" spans="2:63" s="6" customFormat="1" ht="22.8" customHeight="1">
      <c r="B170" s="65"/>
      <c r="C170" s="207"/>
      <c r="D170" s="208" t="s">
        <v>44</v>
      </c>
      <c r="E170" s="211" t="s">
        <v>718</v>
      </c>
      <c r="F170" s="211" t="s">
        <v>719</v>
      </c>
      <c r="G170" s="207"/>
      <c r="H170" s="207"/>
      <c r="I170" s="207"/>
      <c r="J170" s="212">
        <f>BK170</f>
        <v>0</v>
      </c>
      <c r="K170" s="207"/>
      <c r="L170" s="65"/>
      <c r="M170" s="67"/>
      <c r="P170" s="68">
        <f>SUM(P171:P182)</f>
        <v>0</v>
      </c>
      <c r="R170" s="68">
        <f>SUM(R171:R182)</f>
        <v>0</v>
      </c>
      <c r="T170" s="69">
        <f>SUM(T171:T182)</f>
        <v>0</v>
      </c>
      <c r="AR170" s="66" t="s">
        <v>48</v>
      </c>
      <c r="AT170" s="70" t="s">
        <v>44</v>
      </c>
      <c r="AU170" s="70" t="s">
        <v>46</v>
      </c>
      <c r="AY170" s="66" t="s">
        <v>90</v>
      </c>
      <c r="BK170" s="71">
        <f>SUM(BK171:BK182)</f>
        <v>0</v>
      </c>
    </row>
    <row r="171" spans="2:65" s="1" customFormat="1" ht="34.8" customHeight="1">
      <c r="B171" s="72"/>
      <c r="C171" s="213" t="s">
        <v>341</v>
      </c>
      <c r="D171" s="213" t="s">
        <v>93</v>
      </c>
      <c r="E171" s="214" t="s">
        <v>720</v>
      </c>
      <c r="F171" s="215" t="s">
        <v>721</v>
      </c>
      <c r="G171" s="216" t="s">
        <v>722</v>
      </c>
      <c r="H171" s="217">
        <v>1</v>
      </c>
      <c r="I171" s="73"/>
      <c r="J171" s="218">
        <f aca="true" t="shared" si="30" ref="J171:J182">ROUND(I171*H171,2)</f>
        <v>0</v>
      </c>
      <c r="K171" s="219"/>
      <c r="L171" s="16"/>
      <c r="M171" s="74" t="s">
        <v>0</v>
      </c>
      <c r="N171" s="75" t="s">
        <v>27</v>
      </c>
      <c r="P171" s="76">
        <f aca="true" t="shared" si="31" ref="P171:P182">O171*H171</f>
        <v>0</v>
      </c>
      <c r="Q171" s="76">
        <v>0</v>
      </c>
      <c r="R171" s="76">
        <f aca="true" t="shared" si="32" ref="R171:R182">Q171*H171</f>
        <v>0</v>
      </c>
      <c r="S171" s="76">
        <v>0</v>
      </c>
      <c r="T171" s="77">
        <f aca="true" t="shared" si="33" ref="T171:T182">S171*H171</f>
        <v>0</v>
      </c>
      <c r="AR171" s="78" t="s">
        <v>217</v>
      </c>
      <c r="AT171" s="78" t="s">
        <v>93</v>
      </c>
      <c r="AU171" s="78" t="s">
        <v>48</v>
      </c>
      <c r="AY171" s="7" t="s">
        <v>90</v>
      </c>
      <c r="BE171" s="79">
        <f aca="true" t="shared" si="34" ref="BE171:BE182">IF(N171="základní",J171,0)</f>
        <v>0</v>
      </c>
      <c r="BF171" s="79">
        <f aca="true" t="shared" si="35" ref="BF171:BF182">IF(N171="snížená",J171,0)</f>
        <v>0</v>
      </c>
      <c r="BG171" s="79">
        <f aca="true" t="shared" si="36" ref="BG171:BG182">IF(N171="zákl. přenesená",J171,0)</f>
        <v>0</v>
      </c>
      <c r="BH171" s="79">
        <f aca="true" t="shared" si="37" ref="BH171:BH182">IF(N171="sníž. přenesená",J171,0)</f>
        <v>0</v>
      </c>
      <c r="BI171" s="79">
        <f aca="true" t="shared" si="38" ref="BI171:BI182">IF(N171="nulová",J171,0)</f>
        <v>0</v>
      </c>
      <c r="BJ171" s="7" t="s">
        <v>46</v>
      </c>
      <c r="BK171" s="79">
        <f aca="true" t="shared" si="39" ref="BK171:BK182">ROUND(I171*H171,2)</f>
        <v>0</v>
      </c>
      <c r="BL171" s="7" t="s">
        <v>217</v>
      </c>
      <c r="BM171" s="78" t="s">
        <v>723</v>
      </c>
    </row>
    <row r="172" spans="2:65" s="1" customFormat="1" ht="13.8" customHeight="1">
      <c r="B172" s="72"/>
      <c r="C172" s="213" t="s">
        <v>345</v>
      </c>
      <c r="D172" s="213" t="s">
        <v>93</v>
      </c>
      <c r="E172" s="214" t="s">
        <v>724</v>
      </c>
      <c r="F172" s="215" t="s">
        <v>725</v>
      </c>
      <c r="G172" s="216" t="s">
        <v>722</v>
      </c>
      <c r="H172" s="217">
        <v>1</v>
      </c>
      <c r="I172" s="73"/>
      <c r="J172" s="218">
        <f t="shared" si="30"/>
        <v>0</v>
      </c>
      <c r="K172" s="219"/>
      <c r="L172" s="16"/>
      <c r="M172" s="74" t="s">
        <v>0</v>
      </c>
      <c r="N172" s="75" t="s">
        <v>27</v>
      </c>
      <c r="P172" s="76">
        <f t="shared" si="31"/>
        <v>0</v>
      </c>
      <c r="Q172" s="76">
        <v>0</v>
      </c>
      <c r="R172" s="76">
        <f t="shared" si="32"/>
        <v>0</v>
      </c>
      <c r="S172" s="76">
        <v>0</v>
      </c>
      <c r="T172" s="77">
        <f t="shared" si="33"/>
        <v>0</v>
      </c>
      <c r="AR172" s="78" t="s">
        <v>217</v>
      </c>
      <c r="AT172" s="78" t="s">
        <v>93</v>
      </c>
      <c r="AU172" s="78" t="s">
        <v>48</v>
      </c>
      <c r="AY172" s="7" t="s">
        <v>90</v>
      </c>
      <c r="BE172" s="79">
        <f t="shared" si="34"/>
        <v>0</v>
      </c>
      <c r="BF172" s="79">
        <f t="shared" si="35"/>
        <v>0</v>
      </c>
      <c r="BG172" s="79">
        <f t="shared" si="36"/>
        <v>0</v>
      </c>
      <c r="BH172" s="79">
        <f t="shared" si="37"/>
        <v>0</v>
      </c>
      <c r="BI172" s="79">
        <f t="shared" si="38"/>
        <v>0</v>
      </c>
      <c r="BJ172" s="7" t="s">
        <v>46</v>
      </c>
      <c r="BK172" s="79">
        <f t="shared" si="39"/>
        <v>0</v>
      </c>
      <c r="BL172" s="7" t="s">
        <v>217</v>
      </c>
      <c r="BM172" s="78" t="s">
        <v>726</v>
      </c>
    </row>
    <row r="173" spans="2:65" s="1" customFormat="1" ht="22.2" customHeight="1">
      <c r="B173" s="72"/>
      <c r="C173" s="213" t="s">
        <v>350</v>
      </c>
      <c r="D173" s="213" t="s">
        <v>93</v>
      </c>
      <c r="E173" s="214" t="s">
        <v>727</v>
      </c>
      <c r="F173" s="215" t="s">
        <v>728</v>
      </c>
      <c r="G173" s="216" t="s">
        <v>722</v>
      </c>
      <c r="H173" s="217">
        <v>1</v>
      </c>
      <c r="I173" s="73"/>
      <c r="J173" s="218">
        <f t="shared" si="30"/>
        <v>0</v>
      </c>
      <c r="K173" s="219"/>
      <c r="L173" s="16"/>
      <c r="M173" s="74" t="s">
        <v>0</v>
      </c>
      <c r="N173" s="75" t="s">
        <v>27</v>
      </c>
      <c r="P173" s="76">
        <f t="shared" si="31"/>
        <v>0</v>
      </c>
      <c r="Q173" s="76">
        <v>0</v>
      </c>
      <c r="R173" s="76">
        <f t="shared" si="32"/>
        <v>0</v>
      </c>
      <c r="S173" s="76">
        <v>0</v>
      </c>
      <c r="T173" s="77">
        <f t="shared" si="33"/>
        <v>0</v>
      </c>
      <c r="AR173" s="78" t="s">
        <v>217</v>
      </c>
      <c r="AT173" s="78" t="s">
        <v>93</v>
      </c>
      <c r="AU173" s="78" t="s">
        <v>48</v>
      </c>
      <c r="AY173" s="7" t="s">
        <v>90</v>
      </c>
      <c r="BE173" s="79">
        <f t="shared" si="34"/>
        <v>0</v>
      </c>
      <c r="BF173" s="79">
        <f t="shared" si="35"/>
        <v>0</v>
      </c>
      <c r="BG173" s="79">
        <f t="shared" si="36"/>
        <v>0</v>
      </c>
      <c r="BH173" s="79">
        <f t="shared" si="37"/>
        <v>0</v>
      </c>
      <c r="BI173" s="79">
        <f t="shared" si="38"/>
        <v>0</v>
      </c>
      <c r="BJ173" s="7" t="s">
        <v>46</v>
      </c>
      <c r="BK173" s="79">
        <f t="shared" si="39"/>
        <v>0</v>
      </c>
      <c r="BL173" s="7" t="s">
        <v>217</v>
      </c>
      <c r="BM173" s="78" t="s">
        <v>729</v>
      </c>
    </row>
    <row r="174" spans="2:65" s="1" customFormat="1" ht="22.2" customHeight="1">
      <c r="B174" s="72"/>
      <c r="C174" s="213" t="s">
        <v>354</v>
      </c>
      <c r="D174" s="213" t="s">
        <v>93</v>
      </c>
      <c r="E174" s="214" t="s">
        <v>730</v>
      </c>
      <c r="F174" s="215" t="s">
        <v>731</v>
      </c>
      <c r="G174" s="216" t="s">
        <v>722</v>
      </c>
      <c r="H174" s="217">
        <v>1</v>
      </c>
      <c r="I174" s="73"/>
      <c r="J174" s="218">
        <f t="shared" si="30"/>
        <v>0</v>
      </c>
      <c r="K174" s="219"/>
      <c r="L174" s="16"/>
      <c r="M174" s="74" t="s">
        <v>0</v>
      </c>
      <c r="N174" s="75" t="s">
        <v>27</v>
      </c>
      <c r="P174" s="76">
        <f t="shared" si="31"/>
        <v>0</v>
      </c>
      <c r="Q174" s="76">
        <v>0</v>
      </c>
      <c r="R174" s="76">
        <f t="shared" si="32"/>
        <v>0</v>
      </c>
      <c r="S174" s="76">
        <v>0</v>
      </c>
      <c r="T174" s="77">
        <f t="shared" si="33"/>
        <v>0</v>
      </c>
      <c r="AR174" s="78" t="s">
        <v>217</v>
      </c>
      <c r="AT174" s="78" t="s">
        <v>93</v>
      </c>
      <c r="AU174" s="78" t="s">
        <v>48</v>
      </c>
      <c r="AY174" s="7" t="s">
        <v>90</v>
      </c>
      <c r="BE174" s="79">
        <f t="shared" si="34"/>
        <v>0</v>
      </c>
      <c r="BF174" s="79">
        <f t="shared" si="35"/>
        <v>0</v>
      </c>
      <c r="BG174" s="79">
        <f t="shared" si="36"/>
        <v>0</v>
      </c>
      <c r="BH174" s="79">
        <f t="shared" si="37"/>
        <v>0</v>
      </c>
      <c r="BI174" s="79">
        <f t="shared" si="38"/>
        <v>0</v>
      </c>
      <c r="BJ174" s="7" t="s">
        <v>46</v>
      </c>
      <c r="BK174" s="79">
        <f t="shared" si="39"/>
        <v>0</v>
      </c>
      <c r="BL174" s="7" t="s">
        <v>217</v>
      </c>
      <c r="BM174" s="78" t="s">
        <v>732</v>
      </c>
    </row>
    <row r="175" spans="2:65" s="1" customFormat="1" ht="22.2" customHeight="1">
      <c r="B175" s="72"/>
      <c r="C175" s="213" t="s">
        <v>358</v>
      </c>
      <c r="D175" s="213" t="s">
        <v>93</v>
      </c>
      <c r="E175" s="214" t="s">
        <v>733</v>
      </c>
      <c r="F175" s="215" t="s">
        <v>734</v>
      </c>
      <c r="G175" s="216" t="s">
        <v>722</v>
      </c>
      <c r="H175" s="217">
        <v>1</v>
      </c>
      <c r="I175" s="73"/>
      <c r="J175" s="218">
        <f t="shared" si="30"/>
        <v>0</v>
      </c>
      <c r="K175" s="219"/>
      <c r="L175" s="16"/>
      <c r="M175" s="74" t="s">
        <v>0</v>
      </c>
      <c r="N175" s="75" t="s">
        <v>27</v>
      </c>
      <c r="P175" s="76">
        <f t="shared" si="31"/>
        <v>0</v>
      </c>
      <c r="Q175" s="76">
        <v>0</v>
      </c>
      <c r="R175" s="76">
        <f t="shared" si="32"/>
        <v>0</v>
      </c>
      <c r="S175" s="76">
        <v>0</v>
      </c>
      <c r="T175" s="77">
        <f t="shared" si="33"/>
        <v>0</v>
      </c>
      <c r="AR175" s="78" t="s">
        <v>217</v>
      </c>
      <c r="AT175" s="78" t="s">
        <v>93</v>
      </c>
      <c r="AU175" s="78" t="s">
        <v>48</v>
      </c>
      <c r="AY175" s="7" t="s">
        <v>90</v>
      </c>
      <c r="BE175" s="79">
        <f t="shared" si="34"/>
        <v>0</v>
      </c>
      <c r="BF175" s="79">
        <f t="shared" si="35"/>
        <v>0</v>
      </c>
      <c r="BG175" s="79">
        <f t="shared" si="36"/>
        <v>0</v>
      </c>
      <c r="BH175" s="79">
        <f t="shared" si="37"/>
        <v>0</v>
      </c>
      <c r="BI175" s="79">
        <f t="shared" si="38"/>
        <v>0</v>
      </c>
      <c r="BJ175" s="7" t="s">
        <v>46</v>
      </c>
      <c r="BK175" s="79">
        <f t="shared" si="39"/>
        <v>0</v>
      </c>
      <c r="BL175" s="7" t="s">
        <v>217</v>
      </c>
      <c r="BM175" s="78" t="s">
        <v>735</v>
      </c>
    </row>
    <row r="176" spans="2:65" s="1" customFormat="1" ht="13.8" customHeight="1">
      <c r="B176" s="72"/>
      <c r="C176" s="213" t="s">
        <v>363</v>
      </c>
      <c r="D176" s="213" t="s">
        <v>93</v>
      </c>
      <c r="E176" s="214" t="s">
        <v>736</v>
      </c>
      <c r="F176" s="215" t="s">
        <v>737</v>
      </c>
      <c r="G176" s="216" t="s">
        <v>722</v>
      </c>
      <c r="H176" s="217">
        <v>1</v>
      </c>
      <c r="I176" s="73"/>
      <c r="J176" s="218">
        <f t="shared" si="30"/>
        <v>0</v>
      </c>
      <c r="K176" s="219"/>
      <c r="L176" s="16"/>
      <c r="M176" s="74" t="s">
        <v>0</v>
      </c>
      <c r="N176" s="75" t="s">
        <v>27</v>
      </c>
      <c r="P176" s="76">
        <f t="shared" si="31"/>
        <v>0</v>
      </c>
      <c r="Q176" s="76">
        <v>0</v>
      </c>
      <c r="R176" s="76">
        <f t="shared" si="32"/>
        <v>0</v>
      </c>
      <c r="S176" s="76">
        <v>0</v>
      </c>
      <c r="T176" s="77">
        <f t="shared" si="33"/>
        <v>0</v>
      </c>
      <c r="AR176" s="78" t="s">
        <v>217</v>
      </c>
      <c r="AT176" s="78" t="s">
        <v>93</v>
      </c>
      <c r="AU176" s="78" t="s">
        <v>48</v>
      </c>
      <c r="AY176" s="7" t="s">
        <v>90</v>
      </c>
      <c r="BE176" s="79">
        <f t="shared" si="34"/>
        <v>0</v>
      </c>
      <c r="BF176" s="79">
        <f t="shared" si="35"/>
        <v>0</v>
      </c>
      <c r="BG176" s="79">
        <f t="shared" si="36"/>
        <v>0</v>
      </c>
      <c r="BH176" s="79">
        <f t="shared" si="37"/>
        <v>0</v>
      </c>
      <c r="BI176" s="79">
        <f t="shared" si="38"/>
        <v>0</v>
      </c>
      <c r="BJ176" s="7" t="s">
        <v>46</v>
      </c>
      <c r="BK176" s="79">
        <f t="shared" si="39"/>
        <v>0</v>
      </c>
      <c r="BL176" s="7" t="s">
        <v>217</v>
      </c>
      <c r="BM176" s="78" t="s">
        <v>738</v>
      </c>
    </row>
    <row r="177" spans="2:65" s="1" customFormat="1" ht="13.8" customHeight="1">
      <c r="B177" s="72"/>
      <c r="C177" s="213" t="s">
        <v>367</v>
      </c>
      <c r="D177" s="213" t="s">
        <v>93</v>
      </c>
      <c r="E177" s="214" t="s">
        <v>739</v>
      </c>
      <c r="F177" s="215" t="s">
        <v>740</v>
      </c>
      <c r="G177" s="216" t="s">
        <v>722</v>
      </c>
      <c r="H177" s="217">
        <v>1</v>
      </c>
      <c r="I177" s="73"/>
      <c r="J177" s="218">
        <f t="shared" si="30"/>
        <v>0</v>
      </c>
      <c r="K177" s="219"/>
      <c r="L177" s="16"/>
      <c r="M177" s="74" t="s">
        <v>0</v>
      </c>
      <c r="N177" s="75" t="s">
        <v>27</v>
      </c>
      <c r="P177" s="76">
        <f t="shared" si="31"/>
        <v>0</v>
      </c>
      <c r="Q177" s="76">
        <v>0</v>
      </c>
      <c r="R177" s="76">
        <f t="shared" si="32"/>
        <v>0</v>
      </c>
      <c r="S177" s="76">
        <v>0</v>
      </c>
      <c r="T177" s="77">
        <f t="shared" si="33"/>
        <v>0</v>
      </c>
      <c r="AR177" s="78" t="s">
        <v>217</v>
      </c>
      <c r="AT177" s="78" t="s">
        <v>93</v>
      </c>
      <c r="AU177" s="78" t="s">
        <v>48</v>
      </c>
      <c r="AY177" s="7" t="s">
        <v>90</v>
      </c>
      <c r="BE177" s="79">
        <f t="shared" si="34"/>
        <v>0</v>
      </c>
      <c r="BF177" s="79">
        <f t="shared" si="35"/>
        <v>0</v>
      </c>
      <c r="BG177" s="79">
        <f t="shared" si="36"/>
        <v>0</v>
      </c>
      <c r="BH177" s="79">
        <f t="shared" si="37"/>
        <v>0</v>
      </c>
      <c r="BI177" s="79">
        <f t="shared" si="38"/>
        <v>0</v>
      </c>
      <c r="BJ177" s="7" t="s">
        <v>46</v>
      </c>
      <c r="BK177" s="79">
        <f t="shared" si="39"/>
        <v>0</v>
      </c>
      <c r="BL177" s="7" t="s">
        <v>217</v>
      </c>
      <c r="BM177" s="78" t="s">
        <v>741</v>
      </c>
    </row>
    <row r="178" spans="2:65" s="1" customFormat="1" ht="22.2" customHeight="1">
      <c r="B178" s="72"/>
      <c r="C178" s="213" t="s">
        <v>370</v>
      </c>
      <c r="D178" s="213" t="s">
        <v>93</v>
      </c>
      <c r="E178" s="214" t="s">
        <v>742</v>
      </c>
      <c r="F178" s="215" t="s">
        <v>743</v>
      </c>
      <c r="G178" s="216" t="s">
        <v>722</v>
      </c>
      <c r="H178" s="217">
        <v>1</v>
      </c>
      <c r="I178" s="73"/>
      <c r="J178" s="218">
        <f t="shared" si="30"/>
        <v>0</v>
      </c>
      <c r="K178" s="219"/>
      <c r="L178" s="16"/>
      <c r="M178" s="74" t="s">
        <v>0</v>
      </c>
      <c r="N178" s="75" t="s">
        <v>27</v>
      </c>
      <c r="P178" s="76">
        <f t="shared" si="31"/>
        <v>0</v>
      </c>
      <c r="Q178" s="76">
        <v>0</v>
      </c>
      <c r="R178" s="76">
        <f t="shared" si="32"/>
        <v>0</v>
      </c>
      <c r="S178" s="76">
        <v>0</v>
      </c>
      <c r="T178" s="77">
        <f t="shared" si="33"/>
        <v>0</v>
      </c>
      <c r="AR178" s="78" t="s">
        <v>217</v>
      </c>
      <c r="AT178" s="78" t="s">
        <v>93</v>
      </c>
      <c r="AU178" s="78" t="s">
        <v>48</v>
      </c>
      <c r="AY178" s="7" t="s">
        <v>90</v>
      </c>
      <c r="BE178" s="79">
        <f t="shared" si="34"/>
        <v>0</v>
      </c>
      <c r="BF178" s="79">
        <f t="shared" si="35"/>
        <v>0</v>
      </c>
      <c r="BG178" s="79">
        <f t="shared" si="36"/>
        <v>0</v>
      </c>
      <c r="BH178" s="79">
        <f t="shared" si="37"/>
        <v>0</v>
      </c>
      <c r="BI178" s="79">
        <f t="shared" si="38"/>
        <v>0</v>
      </c>
      <c r="BJ178" s="7" t="s">
        <v>46</v>
      </c>
      <c r="BK178" s="79">
        <f t="shared" si="39"/>
        <v>0</v>
      </c>
      <c r="BL178" s="7" t="s">
        <v>217</v>
      </c>
      <c r="BM178" s="78" t="s">
        <v>744</v>
      </c>
    </row>
    <row r="179" spans="2:65" s="1" customFormat="1" ht="13.8" customHeight="1">
      <c r="B179" s="72"/>
      <c r="C179" s="213" t="s">
        <v>374</v>
      </c>
      <c r="D179" s="213" t="s">
        <v>93</v>
      </c>
      <c r="E179" s="214" t="s">
        <v>745</v>
      </c>
      <c r="F179" s="215" t="s">
        <v>746</v>
      </c>
      <c r="G179" s="216" t="s">
        <v>722</v>
      </c>
      <c r="H179" s="217">
        <v>1</v>
      </c>
      <c r="I179" s="73"/>
      <c r="J179" s="218">
        <f t="shared" si="30"/>
        <v>0</v>
      </c>
      <c r="K179" s="219"/>
      <c r="L179" s="16"/>
      <c r="M179" s="74" t="s">
        <v>0</v>
      </c>
      <c r="N179" s="75" t="s">
        <v>27</v>
      </c>
      <c r="P179" s="76">
        <f t="shared" si="31"/>
        <v>0</v>
      </c>
      <c r="Q179" s="76">
        <v>0</v>
      </c>
      <c r="R179" s="76">
        <f t="shared" si="32"/>
        <v>0</v>
      </c>
      <c r="S179" s="76">
        <v>0</v>
      </c>
      <c r="T179" s="77">
        <f t="shared" si="33"/>
        <v>0</v>
      </c>
      <c r="AR179" s="78" t="s">
        <v>217</v>
      </c>
      <c r="AT179" s="78" t="s">
        <v>93</v>
      </c>
      <c r="AU179" s="78" t="s">
        <v>48</v>
      </c>
      <c r="AY179" s="7" t="s">
        <v>90</v>
      </c>
      <c r="BE179" s="79">
        <f t="shared" si="34"/>
        <v>0</v>
      </c>
      <c r="BF179" s="79">
        <f t="shared" si="35"/>
        <v>0</v>
      </c>
      <c r="BG179" s="79">
        <f t="shared" si="36"/>
        <v>0</v>
      </c>
      <c r="BH179" s="79">
        <f t="shared" si="37"/>
        <v>0</v>
      </c>
      <c r="BI179" s="79">
        <f t="shared" si="38"/>
        <v>0</v>
      </c>
      <c r="BJ179" s="7" t="s">
        <v>46</v>
      </c>
      <c r="BK179" s="79">
        <f t="shared" si="39"/>
        <v>0</v>
      </c>
      <c r="BL179" s="7" t="s">
        <v>217</v>
      </c>
      <c r="BM179" s="78" t="s">
        <v>747</v>
      </c>
    </row>
    <row r="180" spans="2:65" s="1" customFormat="1" ht="13.8" customHeight="1">
      <c r="B180" s="72"/>
      <c r="C180" s="213" t="s">
        <v>378</v>
      </c>
      <c r="D180" s="213" t="s">
        <v>93</v>
      </c>
      <c r="E180" s="214" t="s">
        <v>748</v>
      </c>
      <c r="F180" s="215" t="s">
        <v>749</v>
      </c>
      <c r="G180" s="216" t="s">
        <v>722</v>
      </c>
      <c r="H180" s="217">
        <v>1</v>
      </c>
      <c r="I180" s="73"/>
      <c r="J180" s="218">
        <f t="shared" si="30"/>
        <v>0</v>
      </c>
      <c r="K180" s="219"/>
      <c r="L180" s="16"/>
      <c r="M180" s="74" t="s">
        <v>0</v>
      </c>
      <c r="N180" s="75" t="s">
        <v>27</v>
      </c>
      <c r="P180" s="76">
        <f t="shared" si="31"/>
        <v>0</v>
      </c>
      <c r="Q180" s="76">
        <v>0</v>
      </c>
      <c r="R180" s="76">
        <f t="shared" si="32"/>
        <v>0</v>
      </c>
      <c r="S180" s="76">
        <v>0</v>
      </c>
      <c r="T180" s="77">
        <f t="shared" si="33"/>
        <v>0</v>
      </c>
      <c r="AR180" s="78" t="s">
        <v>217</v>
      </c>
      <c r="AT180" s="78" t="s">
        <v>93</v>
      </c>
      <c r="AU180" s="78" t="s">
        <v>48</v>
      </c>
      <c r="AY180" s="7" t="s">
        <v>90</v>
      </c>
      <c r="BE180" s="79">
        <f t="shared" si="34"/>
        <v>0</v>
      </c>
      <c r="BF180" s="79">
        <f t="shared" si="35"/>
        <v>0</v>
      </c>
      <c r="BG180" s="79">
        <f t="shared" si="36"/>
        <v>0</v>
      </c>
      <c r="BH180" s="79">
        <f t="shared" si="37"/>
        <v>0</v>
      </c>
      <c r="BI180" s="79">
        <f t="shared" si="38"/>
        <v>0</v>
      </c>
      <c r="BJ180" s="7" t="s">
        <v>46</v>
      </c>
      <c r="BK180" s="79">
        <f t="shared" si="39"/>
        <v>0</v>
      </c>
      <c r="BL180" s="7" t="s">
        <v>217</v>
      </c>
      <c r="BM180" s="78" t="s">
        <v>750</v>
      </c>
    </row>
    <row r="181" spans="2:65" s="1" customFormat="1" ht="13.8" customHeight="1">
      <c r="B181" s="72"/>
      <c r="C181" s="213" t="s">
        <v>384</v>
      </c>
      <c r="D181" s="213" t="s">
        <v>93</v>
      </c>
      <c r="E181" s="214" t="s">
        <v>751</v>
      </c>
      <c r="F181" s="215" t="s">
        <v>863</v>
      </c>
      <c r="G181" s="216" t="s">
        <v>722</v>
      </c>
      <c r="H181" s="217">
        <v>1</v>
      </c>
      <c r="I181" s="73"/>
      <c r="J181" s="218">
        <f t="shared" si="30"/>
        <v>0</v>
      </c>
      <c r="K181" s="219"/>
      <c r="L181" s="16"/>
      <c r="M181" s="74" t="s">
        <v>0</v>
      </c>
      <c r="N181" s="75" t="s">
        <v>27</v>
      </c>
      <c r="P181" s="76">
        <f t="shared" si="31"/>
        <v>0</v>
      </c>
      <c r="Q181" s="76">
        <v>0</v>
      </c>
      <c r="R181" s="76">
        <f t="shared" si="32"/>
        <v>0</v>
      </c>
      <c r="S181" s="76">
        <v>0</v>
      </c>
      <c r="T181" s="77">
        <f t="shared" si="33"/>
        <v>0</v>
      </c>
      <c r="AR181" s="78" t="s">
        <v>217</v>
      </c>
      <c r="AT181" s="78" t="s">
        <v>93</v>
      </c>
      <c r="AU181" s="78" t="s">
        <v>48</v>
      </c>
      <c r="AY181" s="7" t="s">
        <v>90</v>
      </c>
      <c r="BE181" s="79">
        <f t="shared" si="34"/>
        <v>0</v>
      </c>
      <c r="BF181" s="79">
        <f t="shared" si="35"/>
        <v>0</v>
      </c>
      <c r="BG181" s="79">
        <f t="shared" si="36"/>
        <v>0</v>
      </c>
      <c r="BH181" s="79">
        <f t="shared" si="37"/>
        <v>0</v>
      </c>
      <c r="BI181" s="79">
        <f t="shared" si="38"/>
        <v>0</v>
      </c>
      <c r="BJ181" s="7" t="s">
        <v>46</v>
      </c>
      <c r="BK181" s="79">
        <f t="shared" si="39"/>
        <v>0</v>
      </c>
      <c r="BL181" s="7" t="s">
        <v>217</v>
      </c>
      <c r="BM181" s="78" t="s">
        <v>752</v>
      </c>
    </row>
    <row r="182" spans="2:65" s="1" customFormat="1" ht="13.8" customHeight="1">
      <c r="B182" s="72"/>
      <c r="C182" s="213" t="s">
        <v>399</v>
      </c>
      <c r="D182" s="213" t="s">
        <v>93</v>
      </c>
      <c r="E182" s="214" t="s">
        <v>753</v>
      </c>
      <c r="F182" s="215" t="s">
        <v>754</v>
      </c>
      <c r="G182" s="216" t="s">
        <v>722</v>
      </c>
      <c r="H182" s="217">
        <v>1</v>
      </c>
      <c r="I182" s="73"/>
      <c r="J182" s="218">
        <f t="shared" si="30"/>
        <v>0</v>
      </c>
      <c r="K182" s="219"/>
      <c r="L182" s="16"/>
      <c r="M182" s="81" t="s">
        <v>0</v>
      </c>
      <c r="N182" s="82" t="s">
        <v>27</v>
      </c>
      <c r="O182" s="83"/>
      <c r="P182" s="84">
        <f t="shared" si="31"/>
        <v>0</v>
      </c>
      <c r="Q182" s="84">
        <v>0</v>
      </c>
      <c r="R182" s="84">
        <f t="shared" si="32"/>
        <v>0</v>
      </c>
      <c r="S182" s="84">
        <v>0</v>
      </c>
      <c r="T182" s="85">
        <f t="shared" si="33"/>
        <v>0</v>
      </c>
      <c r="AR182" s="78" t="s">
        <v>217</v>
      </c>
      <c r="AT182" s="78" t="s">
        <v>93</v>
      </c>
      <c r="AU182" s="78" t="s">
        <v>48</v>
      </c>
      <c r="AY182" s="7" t="s">
        <v>90</v>
      </c>
      <c r="BE182" s="79">
        <f t="shared" si="34"/>
        <v>0</v>
      </c>
      <c r="BF182" s="79">
        <f t="shared" si="35"/>
        <v>0</v>
      </c>
      <c r="BG182" s="79">
        <f t="shared" si="36"/>
        <v>0</v>
      </c>
      <c r="BH182" s="79">
        <f t="shared" si="37"/>
        <v>0</v>
      </c>
      <c r="BI182" s="79">
        <f t="shared" si="38"/>
        <v>0</v>
      </c>
      <c r="BJ182" s="7" t="s">
        <v>46</v>
      </c>
      <c r="BK182" s="79">
        <f t="shared" si="39"/>
        <v>0</v>
      </c>
      <c r="BL182" s="7" t="s">
        <v>217</v>
      </c>
      <c r="BM182" s="78" t="s">
        <v>755</v>
      </c>
    </row>
    <row r="183" spans="2:12" s="1" customFormat="1" ht="7.05" customHeight="1"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16"/>
    </row>
  </sheetData>
  <sheetProtection algorithmName="SHA-512" hashValue="y3bnI203FYto2dJdzg2AH/+uyIHiDlZmz+0Q4GD4MDqKvbNiJWC5J5OLxe35YWK1Wyz6fKRFSNDPrYv6eMgFaw==" saltValue="M4v90sg0MIn9m9DVXqDIcw==" spinCount="100000" sheet="1" objects="1" scenarios="1"/>
  <autoFilter ref="C122:K18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 topLeftCell="A1">
      <selection activeCell="H23" sqref="H23"/>
    </sheetView>
  </sheetViews>
  <sheetFormatPr defaultColWidth="9.140625" defaultRowHeight="12"/>
  <cols>
    <col min="2" max="2" width="16.28125" style="0" customWidth="1"/>
    <col min="3" max="3" width="30.140625" style="0" customWidth="1"/>
    <col min="7" max="7" width="13.28125" style="0" customWidth="1"/>
  </cols>
  <sheetData>
    <row r="1" spans="1:7" ht="15" customHeight="1">
      <c r="A1" s="357" t="s">
        <v>756</v>
      </c>
      <c r="B1" s="357"/>
      <c r="C1" s="357"/>
      <c r="D1" s="357"/>
      <c r="E1" s="357"/>
      <c r="F1" s="357"/>
      <c r="G1" s="357"/>
    </row>
    <row r="2" spans="1:7" ht="15" customHeight="1">
      <c r="A2" s="90" t="s">
        <v>757</v>
      </c>
      <c r="B2" s="88"/>
      <c r="C2" s="358" t="s">
        <v>758</v>
      </c>
      <c r="D2" s="359"/>
      <c r="E2" s="359"/>
      <c r="F2" s="359"/>
      <c r="G2" s="360"/>
    </row>
    <row r="3" spans="1:7" ht="15" customHeight="1">
      <c r="A3" s="91" t="s">
        <v>759</v>
      </c>
      <c r="B3" s="89"/>
      <c r="C3" s="361" t="s">
        <v>760</v>
      </c>
      <c r="D3" s="362"/>
      <c r="E3" s="362"/>
      <c r="F3" s="362"/>
      <c r="G3" s="363"/>
    </row>
    <row r="4" spans="1:7" ht="15" customHeight="1">
      <c r="A4" s="91" t="s">
        <v>761</v>
      </c>
      <c r="B4" s="89"/>
      <c r="C4" s="361"/>
      <c r="D4" s="362"/>
      <c r="E4" s="362"/>
      <c r="F4" s="362"/>
      <c r="G4" s="363"/>
    </row>
    <row r="5" spans="1:7" ht="15" customHeight="1">
      <c r="A5" s="92" t="s">
        <v>762</v>
      </c>
      <c r="B5" s="93"/>
      <c r="C5" s="93"/>
      <c r="D5" s="94"/>
      <c r="E5" s="94"/>
      <c r="F5" s="94"/>
      <c r="G5" s="95"/>
    </row>
    <row r="6" ht="15" customHeight="1"/>
    <row r="7" spans="1:7" ht="15" customHeight="1">
      <c r="A7" s="99" t="s">
        <v>763</v>
      </c>
      <c r="B7" s="100" t="s">
        <v>764</v>
      </c>
      <c r="C7" s="100" t="s">
        <v>765</v>
      </c>
      <c r="D7" s="99" t="s">
        <v>77</v>
      </c>
      <c r="E7" s="99" t="s">
        <v>766</v>
      </c>
      <c r="F7" s="96" t="s">
        <v>767</v>
      </c>
      <c r="G7" s="109" t="s">
        <v>768</v>
      </c>
    </row>
    <row r="8" spans="1:7" ht="15" customHeight="1">
      <c r="A8" s="110" t="s">
        <v>769</v>
      </c>
      <c r="B8" s="111" t="s">
        <v>110</v>
      </c>
      <c r="C8" s="112" t="s">
        <v>770</v>
      </c>
      <c r="D8" s="113"/>
      <c r="E8" s="114"/>
      <c r="F8" s="115"/>
      <c r="G8" s="115">
        <f>G9</f>
        <v>0</v>
      </c>
    </row>
    <row r="9" spans="1:7" ht="22.2" customHeight="1">
      <c r="A9" s="97">
        <v>1</v>
      </c>
      <c r="B9" s="97" t="s">
        <v>771</v>
      </c>
      <c r="C9" s="124" t="s">
        <v>772</v>
      </c>
      <c r="D9" s="101" t="s">
        <v>96</v>
      </c>
      <c r="E9" s="104">
        <v>44</v>
      </c>
      <c r="F9" s="196"/>
      <c r="G9" s="107">
        <f>E9*F9</f>
        <v>0</v>
      </c>
    </row>
    <row r="10" spans="1:7" ht="15" customHeight="1">
      <c r="A10" s="98" t="s">
        <v>769</v>
      </c>
      <c r="B10" s="98" t="s">
        <v>773</v>
      </c>
      <c r="C10" s="125" t="s">
        <v>774</v>
      </c>
      <c r="D10" s="102"/>
      <c r="E10" s="105"/>
      <c r="F10" s="108"/>
      <c r="G10" s="108">
        <f>G11+G12+G13+G14+G16+G17</f>
        <v>0</v>
      </c>
    </row>
    <row r="11" spans="1:7" ht="25.5" customHeight="1">
      <c r="A11" s="97">
        <v>2</v>
      </c>
      <c r="B11" s="97" t="s">
        <v>775</v>
      </c>
      <c r="C11" s="124" t="s">
        <v>776</v>
      </c>
      <c r="D11" s="101" t="s">
        <v>202</v>
      </c>
      <c r="E11" s="104">
        <v>440</v>
      </c>
      <c r="F11" s="196"/>
      <c r="G11" s="107">
        <f>E11*F11</f>
        <v>0</v>
      </c>
    </row>
    <row r="12" spans="1:7" ht="19.5" customHeight="1">
      <c r="A12" s="97">
        <v>3</v>
      </c>
      <c r="B12" s="97" t="s">
        <v>777</v>
      </c>
      <c r="C12" s="124" t="s">
        <v>778</v>
      </c>
      <c r="D12" s="101" t="s">
        <v>190</v>
      </c>
      <c r="E12" s="104">
        <v>3.96</v>
      </c>
      <c r="F12" s="196"/>
      <c r="G12" s="107">
        <f aca="true" t="shared" si="0" ref="G12:G17">E12*F12</f>
        <v>0</v>
      </c>
    </row>
    <row r="13" spans="1:7" ht="25.05" customHeight="1">
      <c r="A13" s="97">
        <v>4</v>
      </c>
      <c r="B13" s="97" t="s">
        <v>779</v>
      </c>
      <c r="C13" s="124" t="s">
        <v>780</v>
      </c>
      <c r="D13" s="101" t="s">
        <v>190</v>
      </c>
      <c r="E13" s="104">
        <v>3.96</v>
      </c>
      <c r="F13" s="196"/>
      <c r="G13" s="107">
        <f t="shared" si="0"/>
        <v>0</v>
      </c>
    </row>
    <row r="14" spans="1:7" ht="15" customHeight="1">
      <c r="A14" s="97">
        <v>5</v>
      </c>
      <c r="B14" s="97" t="s">
        <v>781</v>
      </c>
      <c r="C14" s="124" t="s">
        <v>782</v>
      </c>
      <c r="D14" s="101" t="s">
        <v>190</v>
      </c>
      <c r="E14" s="104">
        <v>15.84</v>
      </c>
      <c r="F14" s="196"/>
      <c r="G14" s="107">
        <f t="shared" si="0"/>
        <v>0</v>
      </c>
    </row>
    <row r="15" spans="1:7" ht="15" customHeight="1">
      <c r="A15" s="97"/>
      <c r="B15" s="97"/>
      <c r="C15" s="126" t="s">
        <v>783</v>
      </c>
      <c r="D15" s="103"/>
      <c r="E15" s="106">
        <v>15.84</v>
      </c>
      <c r="F15" s="107"/>
      <c r="G15" s="107"/>
    </row>
    <row r="16" spans="1:7" ht="22.2" customHeight="1">
      <c r="A16" s="97">
        <v>6</v>
      </c>
      <c r="B16" s="97" t="s">
        <v>784</v>
      </c>
      <c r="C16" s="124" t="s">
        <v>785</v>
      </c>
      <c r="D16" s="101" t="s">
        <v>190</v>
      </c>
      <c r="E16" s="104">
        <v>3.96</v>
      </c>
      <c r="F16" s="196"/>
      <c r="G16" s="107">
        <f t="shared" si="0"/>
        <v>0</v>
      </c>
    </row>
    <row r="17" spans="1:7" ht="22.05" customHeight="1">
      <c r="A17" s="97">
        <v>7</v>
      </c>
      <c r="B17" s="97" t="s">
        <v>786</v>
      </c>
      <c r="C17" s="124" t="s">
        <v>787</v>
      </c>
      <c r="D17" s="101" t="s">
        <v>190</v>
      </c>
      <c r="E17" s="104">
        <v>3.96</v>
      </c>
      <c r="F17" s="196"/>
      <c r="G17" s="107">
        <f t="shared" si="0"/>
        <v>0</v>
      </c>
    </row>
    <row r="18" spans="1:7" ht="15" customHeight="1">
      <c r="A18" s="98" t="s">
        <v>769</v>
      </c>
      <c r="B18" s="98" t="s">
        <v>788</v>
      </c>
      <c r="C18" s="125" t="s">
        <v>789</v>
      </c>
      <c r="D18" s="102"/>
      <c r="E18" s="105"/>
      <c r="F18" s="108"/>
      <c r="G18" s="108">
        <f>G19+G20</f>
        <v>0</v>
      </c>
    </row>
    <row r="19" spans="1:7" ht="20.55" customHeight="1">
      <c r="A19" s="97">
        <v>8</v>
      </c>
      <c r="B19" s="97" t="s">
        <v>790</v>
      </c>
      <c r="C19" s="124" t="s">
        <v>791</v>
      </c>
      <c r="D19" s="101" t="s">
        <v>190</v>
      </c>
      <c r="E19" s="104">
        <v>3.96</v>
      </c>
      <c r="F19" s="196"/>
      <c r="G19" s="107">
        <f>E19*F19</f>
        <v>0</v>
      </c>
    </row>
    <row r="20" spans="1:7" ht="25.5" customHeight="1">
      <c r="A20" s="97">
        <v>9</v>
      </c>
      <c r="B20" s="97" t="s">
        <v>792</v>
      </c>
      <c r="C20" s="124" t="s">
        <v>793</v>
      </c>
      <c r="D20" s="101" t="s">
        <v>190</v>
      </c>
      <c r="E20" s="104">
        <v>15.84</v>
      </c>
      <c r="F20" s="196"/>
      <c r="G20" s="107">
        <f>E20*F20</f>
        <v>0</v>
      </c>
    </row>
    <row r="21" spans="1:7" ht="16.95" customHeight="1">
      <c r="A21" s="98" t="s">
        <v>769</v>
      </c>
      <c r="B21" s="98" t="s">
        <v>794</v>
      </c>
      <c r="C21" s="125" t="s">
        <v>795</v>
      </c>
      <c r="D21" s="102"/>
      <c r="E21" s="105"/>
      <c r="F21" s="108"/>
      <c r="G21" s="108">
        <f>G22</f>
        <v>0</v>
      </c>
    </row>
    <row r="22" spans="1:7" ht="14.4" customHeight="1">
      <c r="A22" s="116">
        <v>10</v>
      </c>
      <c r="B22" s="116" t="s">
        <v>46</v>
      </c>
      <c r="C22" s="194" t="s">
        <v>866</v>
      </c>
      <c r="D22" s="117" t="s">
        <v>796</v>
      </c>
      <c r="E22" s="118">
        <v>1</v>
      </c>
      <c r="F22" s="195"/>
      <c r="G22" s="119">
        <f>E22*F22</f>
        <v>0</v>
      </c>
    </row>
    <row r="23" spans="1:7" ht="15" customHeight="1">
      <c r="A23" s="86"/>
      <c r="B23" s="87" t="s">
        <v>0</v>
      </c>
      <c r="C23" s="127" t="s">
        <v>0</v>
      </c>
      <c r="D23" s="86"/>
      <c r="E23" s="86"/>
      <c r="F23" s="86"/>
      <c r="G23" s="86"/>
    </row>
    <row r="24" spans="1:7" ht="15" customHeight="1">
      <c r="A24" s="120"/>
      <c r="B24" s="121">
        <v>26</v>
      </c>
      <c r="C24" s="128" t="s">
        <v>0</v>
      </c>
      <c r="D24" s="122"/>
      <c r="E24" s="122"/>
      <c r="F24" s="122"/>
      <c r="G24" s="123">
        <f>G8+G10+G18+G21</f>
        <v>0</v>
      </c>
    </row>
    <row r="25" spans="1:7" ht="15" customHeight="1">
      <c r="A25" s="86"/>
      <c r="B25" s="87" t="s">
        <v>0</v>
      </c>
      <c r="C25" s="127" t="s">
        <v>0</v>
      </c>
      <c r="D25" s="86"/>
      <c r="E25" s="86"/>
      <c r="F25" s="86"/>
      <c r="G25" s="86"/>
    </row>
  </sheetData>
  <sheetProtection algorithmName="SHA-512" hashValue="0ecPaeIh1d76thTRIkr9/EXfKEeebMV86tZpdFS/N6e0Qla7F2fT1E2K8sdvH6wP+hcje0MLsla3mqpaplOLaw==" saltValue="C6dqLyOfz12hGKiKaUYNLQ==" spinCount="100000" sheet="1" objects="1" scenarios="1"/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 topLeftCell="A25">
      <selection activeCell="C58" sqref="C58"/>
    </sheetView>
  </sheetViews>
  <sheetFormatPr defaultColWidth="9.140625" defaultRowHeight="12"/>
  <cols>
    <col min="3" max="3" width="56.00390625" style="0" customWidth="1"/>
    <col min="8" max="8" width="15.28125" style="0" customWidth="1"/>
  </cols>
  <sheetData>
    <row r="1" spans="1:8" ht="15.6">
      <c r="A1" s="140"/>
      <c r="B1" s="141"/>
      <c r="C1" s="364" t="s">
        <v>809</v>
      </c>
      <c r="D1" s="365"/>
      <c r="E1" s="365"/>
      <c r="F1" s="365"/>
      <c r="G1" s="365"/>
      <c r="H1" s="365"/>
    </row>
    <row r="2" spans="1:8" ht="36.6" thickBot="1">
      <c r="A2" s="142" t="s">
        <v>810</v>
      </c>
      <c r="B2" s="143" t="s">
        <v>41</v>
      </c>
      <c r="C2" s="144" t="s">
        <v>42</v>
      </c>
      <c r="D2" s="142" t="s">
        <v>77</v>
      </c>
      <c r="E2" s="142" t="s">
        <v>766</v>
      </c>
      <c r="F2" s="142" t="s">
        <v>811</v>
      </c>
      <c r="G2" s="142" t="s">
        <v>812</v>
      </c>
      <c r="H2" s="142" t="s">
        <v>813</v>
      </c>
    </row>
    <row r="3" spans="1:8" ht="15.6">
      <c r="A3" s="145"/>
      <c r="B3" s="146"/>
      <c r="C3" s="147"/>
      <c r="D3" s="148"/>
      <c r="E3" s="148"/>
      <c r="F3" s="149"/>
      <c r="G3" s="149"/>
      <c r="H3" s="150">
        <f>SUBTOTAL(9,H4:H58)</f>
        <v>0</v>
      </c>
    </row>
    <row r="4" spans="1:8" ht="15.6">
      <c r="A4" s="140"/>
      <c r="B4" s="141" t="s">
        <v>814</v>
      </c>
      <c r="C4" s="151" t="s">
        <v>815</v>
      </c>
      <c r="D4" s="152"/>
      <c r="E4" s="153"/>
      <c r="F4" s="154"/>
      <c r="G4" s="154"/>
      <c r="H4" s="155"/>
    </row>
    <row r="5" spans="1:8" ht="15.6">
      <c r="A5" s="140"/>
      <c r="B5" s="141"/>
      <c r="C5" s="151"/>
      <c r="D5" s="152"/>
      <c r="E5" s="153"/>
      <c r="F5" s="154"/>
      <c r="G5" s="154"/>
      <c r="H5" s="155"/>
    </row>
    <row r="6" spans="1:8" ht="13.2">
      <c r="A6" s="156"/>
      <c r="B6" s="157" t="s">
        <v>816</v>
      </c>
      <c r="C6" s="158" t="s">
        <v>817</v>
      </c>
      <c r="D6" s="159"/>
      <c r="E6" s="160"/>
      <c r="F6" s="161"/>
      <c r="G6" s="161"/>
      <c r="H6" s="162">
        <f>SUBTOTAL(9,H7:H7)</f>
        <v>0</v>
      </c>
    </row>
    <row r="7" spans="1:8" ht="45.6">
      <c r="A7" s="163">
        <f>B6+1</f>
        <v>101</v>
      </c>
      <c r="B7" s="164"/>
      <c r="C7" s="165" t="s">
        <v>818</v>
      </c>
      <c r="D7" s="164" t="s">
        <v>722</v>
      </c>
      <c r="E7" s="166">
        <v>1</v>
      </c>
      <c r="F7" s="199"/>
      <c r="G7" s="199"/>
      <c r="H7" s="167">
        <f>F7*E7+G7*E7</f>
        <v>0</v>
      </c>
    </row>
    <row r="8" spans="1:8" ht="26.4">
      <c r="A8" s="168">
        <f>B8+1</f>
        <v>201</v>
      </c>
      <c r="B8" s="169" t="s">
        <v>819</v>
      </c>
      <c r="C8" s="170" t="s">
        <v>820</v>
      </c>
      <c r="D8" s="171"/>
      <c r="E8" s="172"/>
      <c r="F8" s="172"/>
      <c r="G8" s="172"/>
      <c r="H8" s="173">
        <f>SUBTOTAL(9,H9:H21)</f>
        <v>0</v>
      </c>
    </row>
    <row r="9" spans="2:8" ht="34.2">
      <c r="B9" s="174"/>
      <c r="C9" s="165" t="s">
        <v>821</v>
      </c>
      <c r="D9" s="175" t="s">
        <v>822</v>
      </c>
      <c r="E9" s="176">
        <v>7</v>
      </c>
      <c r="F9" s="197"/>
      <c r="G9" s="197"/>
      <c r="H9" s="167">
        <f aca="true" t="shared" si="0" ref="H9:H15">F9*E9+G9*E9</f>
        <v>0</v>
      </c>
    </row>
    <row r="10" spans="1:8" ht="34.2">
      <c r="A10" s="168">
        <f>A8+1</f>
        <v>202</v>
      </c>
      <c r="B10" s="174"/>
      <c r="C10" s="165" t="s">
        <v>823</v>
      </c>
      <c r="D10" s="175" t="s">
        <v>822</v>
      </c>
      <c r="E10" s="176">
        <v>12</v>
      </c>
      <c r="F10" s="197"/>
      <c r="G10" s="197"/>
      <c r="H10" s="167">
        <f>F10*E10+G10*E10</f>
        <v>0</v>
      </c>
    </row>
    <row r="11" spans="1:8" ht="30.45" customHeight="1">
      <c r="A11" s="168">
        <f aca="true" t="shared" si="1" ref="A11:A15">A10+1</f>
        <v>203</v>
      </c>
      <c r="B11" s="174"/>
      <c r="C11" s="165" t="s">
        <v>824</v>
      </c>
      <c r="D11" s="175" t="s">
        <v>822</v>
      </c>
      <c r="E11" s="176">
        <v>7</v>
      </c>
      <c r="F11" s="197"/>
      <c r="G11" s="197"/>
      <c r="H11" s="167">
        <f>F11*E11+G11*E11</f>
        <v>0</v>
      </c>
    </row>
    <row r="12" spans="1:8" ht="15" customHeight="1">
      <c r="A12" s="168">
        <f t="shared" si="1"/>
        <v>204</v>
      </c>
      <c r="B12" s="174"/>
      <c r="C12" s="165" t="s">
        <v>825</v>
      </c>
      <c r="D12" s="175" t="s">
        <v>822</v>
      </c>
      <c r="E12" s="176">
        <v>31</v>
      </c>
      <c r="F12" s="197"/>
      <c r="G12" s="197"/>
      <c r="H12" s="167">
        <f t="shared" si="0"/>
        <v>0</v>
      </c>
    </row>
    <row r="13" spans="1:8" ht="15" customHeight="1">
      <c r="A13" s="168">
        <f t="shared" si="1"/>
        <v>205</v>
      </c>
      <c r="B13" s="174"/>
      <c r="C13" s="165" t="s">
        <v>826</v>
      </c>
      <c r="D13" s="175" t="s">
        <v>822</v>
      </c>
      <c r="E13" s="176">
        <v>2</v>
      </c>
      <c r="F13" s="197"/>
      <c r="G13" s="197"/>
      <c r="H13" s="167">
        <f t="shared" si="0"/>
        <v>0</v>
      </c>
    </row>
    <row r="14" spans="1:8" ht="15" customHeight="1">
      <c r="A14" s="168">
        <f t="shared" si="1"/>
        <v>206</v>
      </c>
      <c r="B14" s="174"/>
      <c r="C14" s="165" t="s">
        <v>827</v>
      </c>
      <c r="D14" s="175" t="s">
        <v>822</v>
      </c>
      <c r="E14" s="176">
        <v>2</v>
      </c>
      <c r="F14" s="197"/>
      <c r="G14" s="197"/>
      <c r="H14" s="167">
        <f>F14*E14+G14*E14</f>
        <v>0</v>
      </c>
    </row>
    <row r="15" spans="1:8" ht="15" customHeight="1">
      <c r="A15" s="168">
        <f t="shared" si="1"/>
        <v>207</v>
      </c>
      <c r="B15" s="174"/>
      <c r="C15" s="165" t="s">
        <v>828</v>
      </c>
      <c r="D15" s="175" t="s">
        <v>202</v>
      </c>
      <c r="E15" s="176">
        <v>755</v>
      </c>
      <c r="F15" s="197"/>
      <c r="G15" s="197"/>
      <c r="H15" s="167">
        <f t="shared" si="0"/>
        <v>0</v>
      </c>
    </row>
    <row r="16" spans="1:8" ht="15" customHeight="1">
      <c r="A16" s="168"/>
      <c r="B16" s="174"/>
      <c r="C16" s="178" t="s">
        <v>829</v>
      </c>
      <c r="D16" s="175"/>
      <c r="E16" s="176"/>
      <c r="F16" s="197"/>
      <c r="G16" s="197"/>
      <c r="H16" s="167"/>
    </row>
    <row r="17" spans="1:8" ht="15" customHeight="1">
      <c r="A17" s="168">
        <f>A15+1</f>
        <v>208</v>
      </c>
      <c r="B17" s="174"/>
      <c r="C17" s="165" t="s">
        <v>830</v>
      </c>
      <c r="D17" s="174" t="s">
        <v>722</v>
      </c>
      <c r="E17" s="176">
        <v>1</v>
      </c>
      <c r="F17" s="197"/>
      <c r="G17" s="197"/>
      <c r="H17" s="167">
        <f>F17*E17+G17*E17</f>
        <v>0</v>
      </c>
    </row>
    <row r="18" spans="1:8" ht="15" customHeight="1">
      <c r="A18" s="168">
        <f>A17+1</f>
        <v>209</v>
      </c>
      <c r="B18" s="174"/>
      <c r="C18" s="165" t="s">
        <v>831</v>
      </c>
      <c r="D18" s="174" t="s">
        <v>722</v>
      </c>
      <c r="E18" s="176">
        <v>1</v>
      </c>
      <c r="F18" s="197"/>
      <c r="G18" s="197"/>
      <c r="H18" s="167">
        <f>F18*E18+G18*E18</f>
        <v>0</v>
      </c>
    </row>
    <row r="19" spans="1:8" ht="15" customHeight="1">
      <c r="A19" s="168">
        <f>A18+1</f>
        <v>210</v>
      </c>
      <c r="B19" s="174"/>
      <c r="C19" s="165" t="s">
        <v>832</v>
      </c>
      <c r="D19" s="174" t="s">
        <v>722</v>
      </c>
      <c r="E19" s="176">
        <v>1</v>
      </c>
      <c r="F19" s="197"/>
      <c r="G19" s="197"/>
      <c r="H19" s="167">
        <f>F19*E19+G19*E19</f>
        <v>0</v>
      </c>
    </row>
    <row r="20" spans="1:8" ht="15" customHeight="1">
      <c r="A20" s="168">
        <f>A19+1</f>
        <v>211</v>
      </c>
      <c r="B20" s="174"/>
      <c r="C20" s="165" t="s">
        <v>833</v>
      </c>
      <c r="D20" s="174" t="s">
        <v>722</v>
      </c>
      <c r="E20" s="176">
        <v>1</v>
      </c>
      <c r="F20" s="197"/>
      <c r="G20" s="197"/>
      <c r="H20" s="167">
        <f>F20*E20+G20*E20</f>
        <v>0</v>
      </c>
    </row>
    <row r="21" spans="1:8" ht="15" customHeight="1">
      <c r="A21" s="168">
        <f>A20+1</f>
        <v>212</v>
      </c>
      <c r="B21" s="174"/>
      <c r="C21" s="165" t="s">
        <v>834</v>
      </c>
      <c r="D21" s="174" t="s">
        <v>722</v>
      </c>
      <c r="E21" s="176">
        <v>1</v>
      </c>
      <c r="F21" s="197"/>
      <c r="G21" s="197"/>
      <c r="H21" s="167">
        <f>F21*E21+G21*E21</f>
        <v>0</v>
      </c>
    </row>
    <row r="22" spans="1:8" ht="45.45" customHeight="1">
      <c r="A22" s="168"/>
      <c r="B22" s="169" t="s">
        <v>835</v>
      </c>
      <c r="C22" s="170" t="s">
        <v>836</v>
      </c>
      <c r="D22" s="171"/>
      <c r="E22" s="172"/>
      <c r="F22" s="172"/>
      <c r="G22" s="172"/>
      <c r="H22" s="173">
        <f>SUBTOTAL(9,H23:H33)</f>
        <v>0</v>
      </c>
    </row>
    <row r="23" spans="1:8" ht="40.5" customHeight="1">
      <c r="A23" s="168">
        <f>B22+1</f>
        <v>301</v>
      </c>
      <c r="B23" s="174"/>
      <c r="C23" s="165" t="s">
        <v>821</v>
      </c>
      <c r="D23" s="175" t="s">
        <v>822</v>
      </c>
      <c r="E23" s="176">
        <v>10</v>
      </c>
      <c r="F23" s="197"/>
      <c r="G23" s="197"/>
      <c r="H23" s="167">
        <f>F23*E23+G23*E23</f>
        <v>0</v>
      </c>
    </row>
    <row r="24" spans="1:8" ht="15" customHeight="1">
      <c r="A24" s="168">
        <f>A23+1</f>
        <v>302</v>
      </c>
      <c r="B24" s="174"/>
      <c r="C24" s="165" t="s">
        <v>825</v>
      </c>
      <c r="D24" s="175" t="s">
        <v>822</v>
      </c>
      <c r="E24" s="176">
        <v>10</v>
      </c>
      <c r="F24" s="197"/>
      <c r="G24" s="197"/>
      <c r="H24" s="167">
        <f>F24*E24+G24*E24</f>
        <v>0</v>
      </c>
    </row>
    <row r="25" spans="1:8" ht="15" customHeight="1">
      <c r="A25" s="168">
        <f>A24+1</f>
        <v>303</v>
      </c>
      <c r="B25" s="174"/>
      <c r="C25" s="165" t="s">
        <v>826</v>
      </c>
      <c r="D25" s="175" t="s">
        <v>822</v>
      </c>
      <c r="E25" s="176">
        <v>1</v>
      </c>
      <c r="F25" s="197"/>
      <c r="G25" s="197"/>
      <c r="H25" s="167">
        <f>F25*E25+G25*E25</f>
        <v>0</v>
      </c>
    </row>
    <row r="26" spans="1:8" ht="25.95" customHeight="1">
      <c r="A26" s="168">
        <f>A25+1</f>
        <v>304</v>
      </c>
      <c r="B26" s="174"/>
      <c r="C26" s="165" t="s">
        <v>837</v>
      </c>
      <c r="D26" s="175" t="s">
        <v>722</v>
      </c>
      <c r="E26" s="176">
        <v>1</v>
      </c>
      <c r="F26" s="197"/>
      <c r="G26" s="197"/>
      <c r="H26" s="167">
        <f>F26*E26+G26*E26</f>
        <v>0</v>
      </c>
    </row>
    <row r="27" spans="1:8" ht="15" customHeight="1">
      <c r="A27" s="168">
        <f>A26+1</f>
        <v>305</v>
      </c>
      <c r="B27" s="174"/>
      <c r="C27" s="165" t="s">
        <v>828</v>
      </c>
      <c r="D27" s="175" t="s">
        <v>202</v>
      </c>
      <c r="E27" s="176">
        <v>300</v>
      </c>
      <c r="F27" s="197"/>
      <c r="G27" s="197"/>
      <c r="H27" s="167">
        <f>F27*E27+G27*E27</f>
        <v>0</v>
      </c>
    </row>
    <row r="28" spans="1:8" ht="15" customHeight="1">
      <c r="A28" s="168"/>
      <c r="B28" s="174"/>
      <c r="C28" s="178" t="s">
        <v>829</v>
      </c>
      <c r="D28" s="175"/>
      <c r="E28" s="176"/>
      <c r="F28" s="197"/>
      <c r="G28" s="197"/>
      <c r="H28" s="167"/>
    </row>
    <row r="29" spans="1:8" ht="15" customHeight="1">
      <c r="A29" s="168">
        <f>A27+1</f>
        <v>306</v>
      </c>
      <c r="B29" s="174"/>
      <c r="C29" s="165" t="s">
        <v>830</v>
      </c>
      <c r="D29" s="174" t="s">
        <v>722</v>
      </c>
      <c r="E29" s="176">
        <v>1</v>
      </c>
      <c r="F29" s="197"/>
      <c r="G29" s="197"/>
      <c r="H29" s="167">
        <f>F29*E29+G29*E29</f>
        <v>0</v>
      </c>
    </row>
    <row r="30" spans="1:8" ht="15" customHeight="1">
      <c r="A30" s="168">
        <f>A29+1</f>
        <v>307</v>
      </c>
      <c r="B30" s="174"/>
      <c r="C30" s="165" t="s">
        <v>831</v>
      </c>
      <c r="D30" s="174" t="s">
        <v>722</v>
      </c>
      <c r="E30" s="176">
        <v>1</v>
      </c>
      <c r="F30" s="197"/>
      <c r="G30" s="197"/>
      <c r="H30" s="167">
        <f>F30*E30+G30*E30</f>
        <v>0</v>
      </c>
    </row>
    <row r="31" spans="1:8" ht="15" customHeight="1">
      <c r="A31" s="168">
        <f>A30+1</f>
        <v>308</v>
      </c>
      <c r="B31" s="174"/>
      <c r="C31" s="165" t="s">
        <v>832</v>
      </c>
      <c r="D31" s="174" t="s">
        <v>722</v>
      </c>
      <c r="E31" s="176">
        <v>1</v>
      </c>
      <c r="F31" s="197"/>
      <c r="G31" s="197"/>
      <c r="H31" s="167">
        <f>F31*E31+G31*E31</f>
        <v>0</v>
      </c>
    </row>
    <row r="32" spans="1:8" ht="15" customHeight="1">
      <c r="A32" s="168">
        <f>A31+1</f>
        <v>309</v>
      </c>
      <c r="B32" s="174"/>
      <c r="C32" s="165" t="s">
        <v>833</v>
      </c>
      <c r="D32" s="174" t="s">
        <v>722</v>
      </c>
      <c r="E32" s="176">
        <v>1</v>
      </c>
      <c r="F32" s="197"/>
      <c r="G32" s="197"/>
      <c r="H32" s="167">
        <f>F32*E32+G32*E32</f>
        <v>0</v>
      </c>
    </row>
    <row r="33" spans="1:8" ht="15" customHeight="1">
      <c r="A33" s="168">
        <f>A32+1</f>
        <v>310</v>
      </c>
      <c r="B33" s="174"/>
      <c r="C33" s="165" t="s">
        <v>834</v>
      </c>
      <c r="D33" s="174" t="s">
        <v>722</v>
      </c>
      <c r="E33" s="176">
        <v>1</v>
      </c>
      <c r="F33" s="197"/>
      <c r="G33" s="197"/>
      <c r="H33" s="167">
        <f>F33*E33+G33*E33</f>
        <v>0</v>
      </c>
    </row>
    <row r="34" spans="1:8" ht="35.55" customHeight="1">
      <c r="A34" s="179"/>
      <c r="B34" s="169" t="s">
        <v>838</v>
      </c>
      <c r="C34" s="170" t="s">
        <v>839</v>
      </c>
      <c r="D34" s="171"/>
      <c r="E34" s="172"/>
      <c r="F34" s="172"/>
      <c r="G34" s="172"/>
      <c r="H34" s="173">
        <f>SUBTOTAL(9,H35:H46)</f>
        <v>0</v>
      </c>
    </row>
    <row r="35" spans="1:8" ht="34.2">
      <c r="A35" s="168">
        <f>B34+1</f>
        <v>401</v>
      </c>
      <c r="B35" s="174"/>
      <c r="C35" s="165" t="s">
        <v>864</v>
      </c>
      <c r="D35" s="180" t="s">
        <v>822</v>
      </c>
      <c r="E35" s="177">
        <v>1</v>
      </c>
      <c r="F35" s="197"/>
      <c r="G35" s="197"/>
      <c r="H35" s="167">
        <f aca="true" t="shared" si="2" ref="H35:H46">F35*E35+G35*E35</f>
        <v>0</v>
      </c>
    </row>
    <row r="36" spans="1:8" ht="45.6">
      <c r="A36" s="168">
        <f>A35+1</f>
        <v>402</v>
      </c>
      <c r="B36" s="174"/>
      <c r="C36" s="165" t="s">
        <v>865</v>
      </c>
      <c r="D36" s="180" t="s">
        <v>822</v>
      </c>
      <c r="E36" s="177">
        <v>1</v>
      </c>
      <c r="F36" s="197"/>
      <c r="G36" s="197"/>
      <c r="H36" s="167">
        <f t="shared" si="2"/>
        <v>0</v>
      </c>
    </row>
    <row r="37" spans="1:8" ht="22.8">
      <c r="A37" s="168">
        <f aca="true" t="shared" si="3" ref="A37:A46">A36+1</f>
        <v>403</v>
      </c>
      <c r="B37" s="174"/>
      <c r="C37" s="165" t="s">
        <v>840</v>
      </c>
      <c r="D37" s="175" t="s">
        <v>822</v>
      </c>
      <c r="E37" s="176">
        <v>11</v>
      </c>
      <c r="F37" s="197"/>
      <c r="G37" s="197"/>
      <c r="H37" s="167">
        <f t="shared" si="2"/>
        <v>0</v>
      </c>
    </row>
    <row r="38" spans="1:8" ht="11.4">
      <c r="A38" s="168">
        <f t="shared" si="3"/>
        <v>404</v>
      </c>
      <c r="B38" s="174"/>
      <c r="C38" s="165" t="s">
        <v>826</v>
      </c>
      <c r="D38" s="175" t="s">
        <v>822</v>
      </c>
      <c r="E38" s="176">
        <v>1</v>
      </c>
      <c r="F38" s="197"/>
      <c r="G38" s="197"/>
      <c r="H38" s="167">
        <f t="shared" si="2"/>
        <v>0</v>
      </c>
    </row>
    <row r="39" spans="1:8" ht="22.8">
      <c r="A39" s="168">
        <f t="shared" si="3"/>
        <v>405</v>
      </c>
      <c r="B39" s="174"/>
      <c r="C39" s="165" t="s">
        <v>841</v>
      </c>
      <c r="D39" s="175" t="s">
        <v>822</v>
      </c>
      <c r="E39" s="176">
        <v>1</v>
      </c>
      <c r="F39" s="197"/>
      <c r="G39" s="197"/>
      <c r="H39" s="167">
        <f t="shared" si="2"/>
        <v>0</v>
      </c>
    </row>
    <row r="40" spans="1:8" ht="11.4">
      <c r="A40" s="168">
        <f t="shared" si="3"/>
        <v>406</v>
      </c>
      <c r="B40" s="174"/>
      <c r="C40" s="165" t="s">
        <v>842</v>
      </c>
      <c r="D40" s="175" t="s">
        <v>822</v>
      </c>
      <c r="E40" s="176">
        <v>20</v>
      </c>
      <c r="F40" s="197"/>
      <c r="G40" s="197"/>
      <c r="H40" s="167">
        <f t="shared" si="2"/>
        <v>0</v>
      </c>
    </row>
    <row r="41" spans="1:8" ht="11.4">
      <c r="A41" s="168">
        <f t="shared" si="3"/>
        <v>407</v>
      </c>
      <c r="B41" s="174"/>
      <c r="C41" s="165" t="s">
        <v>843</v>
      </c>
      <c r="D41" s="175" t="s">
        <v>822</v>
      </c>
      <c r="E41" s="176">
        <v>2</v>
      </c>
      <c r="F41" s="197"/>
      <c r="G41" s="197"/>
      <c r="H41" s="167">
        <f t="shared" si="2"/>
        <v>0</v>
      </c>
    </row>
    <row r="42" spans="1:8" ht="22.8">
      <c r="A42" s="168">
        <f t="shared" si="3"/>
        <v>408</v>
      </c>
      <c r="B42" s="174"/>
      <c r="C42" s="165" t="s">
        <v>844</v>
      </c>
      <c r="D42" s="175" t="s">
        <v>822</v>
      </c>
      <c r="E42" s="176">
        <v>2</v>
      </c>
      <c r="F42" s="197"/>
      <c r="G42" s="197"/>
      <c r="H42" s="167">
        <f t="shared" si="2"/>
        <v>0</v>
      </c>
    </row>
    <row r="43" spans="1:8" ht="11.4">
      <c r="A43" s="168">
        <f t="shared" si="3"/>
        <v>409</v>
      </c>
      <c r="B43" s="174"/>
      <c r="C43" s="165" t="s">
        <v>845</v>
      </c>
      <c r="D43" s="175" t="s">
        <v>822</v>
      </c>
      <c r="E43" s="176">
        <v>2</v>
      </c>
      <c r="F43" s="197"/>
      <c r="G43" s="197"/>
      <c r="H43" s="167">
        <f t="shared" si="2"/>
        <v>0</v>
      </c>
    </row>
    <row r="44" spans="1:8" ht="11.4">
      <c r="A44" s="168">
        <f t="shared" si="3"/>
        <v>410</v>
      </c>
      <c r="B44" s="174"/>
      <c r="C44" s="165" t="s">
        <v>846</v>
      </c>
      <c r="D44" s="175" t="s">
        <v>822</v>
      </c>
      <c r="E44" s="176">
        <v>1</v>
      </c>
      <c r="F44" s="197"/>
      <c r="G44" s="197"/>
      <c r="H44" s="167">
        <f t="shared" si="2"/>
        <v>0</v>
      </c>
    </row>
    <row r="45" spans="1:8" ht="11.4">
      <c r="A45" s="168">
        <f t="shared" si="3"/>
        <v>411</v>
      </c>
      <c r="B45" s="174"/>
      <c r="C45" s="165" t="s">
        <v>828</v>
      </c>
      <c r="D45" s="175" t="s">
        <v>202</v>
      </c>
      <c r="E45" s="176">
        <v>250</v>
      </c>
      <c r="F45" s="197"/>
      <c r="G45" s="197"/>
      <c r="H45" s="167">
        <f t="shared" si="2"/>
        <v>0</v>
      </c>
    </row>
    <row r="46" spans="1:8" ht="11.4">
      <c r="A46" s="168">
        <f t="shared" si="3"/>
        <v>412</v>
      </c>
      <c r="B46" s="174"/>
      <c r="C46" s="181" t="s">
        <v>847</v>
      </c>
      <c r="D46" s="174" t="s">
        <v>202</v>
      </c>
      <c r="E46" s="177">
        <v>15</v>
      </c>
      <c r="F46" s="197"/>
      <c r="G46" s="197"/>
      <c r="H46" s="167">
        <f t="shared" si="2"/>
        <v>0</v>
      </c>
    </row>
    <row r="47" spans="1:8" ht="13.2">
      <c r="A47" s="182"/>
      <c r="B47" s="169" t="s">
        <v>848</v>
      </c>
      <c r="C47" s="170" t="s">
        <v>849</v>
      </c>
      <c r="D47" s="183"/>
      <c r="E47" s="184"/>
      <c r="F47" s="184"/>
      <c r="G47" s="184"/>
      <c r="H47" s="173">
        <f>SUBTOTAL(9,H48:H52)</f>
        <v>0</v>
      </c>
    </row>
    <row r="48" spans="1:8" ht="11.4">
      <c r="A48" s="168">
        <f>B47+1</f>
        <v>501</v>
      </c>
      <c r="B48" s="174"/>
      <c r="C48" s="181" t="s">
        <v>619</v>
      </c>
      <c r="D48" s="174" t="s">
        <v>202</v>
      </c>
      <c r="E48" s="177">
        <v>15</v>
      </c>
      <c r="F48" s="197"/>
      <c r="G48" s="197"/>
      <c r="H48" s="167">
        <f>F48*E48+G48*E48</f>
        <v>0</v>
      </c>
    </row>
    <row r="49" spans="1:8" ht="22.8">
      <c r="A49" s="168">
        <f>A48+1</f>
        <v>502</v>
      </c>
      <c r="B49" s="174"/>
      <c r="C49" s="185" t="s">
        <v>850</v>
      </c>
      <c r="D49" s="174" t="s">
        <v>822</v>
      </c>
      <c r="E49" s="177">
        <v>1</v>
      </c>
      <c r="F49" s="198"/>
      <c r="G49" s="198"/>
      <c r="H49" s="167">
        <f>F49*E49+G49*E49</f>
        <v>0</v>
      </c>
    </row>
    <row r="50" spans="1:8" ht="22.8">
      <c r="A50" s="168">
        <f>A49+1</f>
        <v>503</v>
      </c>
      <c r="B50" s="174"/>
      <c r="C50" s="165" t="s">
        <v>851</v>
      </c>
      <c r="D50" s="175" t="s">
        <v>202</v>
      </c>
      <c r="E50" s="176">
        <v>440</v>
      </c>
      <c r="F50" s="197"/>
      <c r="G50" s="197"/>
      <c r="H50" s="167">
        <f>F50*E50+G50*E50</f>
        <v>0</v>
      </c>
    </row>
    <row r="51" spans="1:8" ht="22.8">
      <c r="A51" s="168">
        <f>A50+1</f>
        <v>504</v>
      </c>
      <c r="B51" s="174"/>
      <c r="C51" s="165" t="s">
        <v>852</v>
      </c>
      <c r="D51" s="175" t="s">
        <v>202</v>
      </c>
      <c r="E51" s="176">
        <v>167</v>
      </c>
      <c r="F51" s="197"/>
      <c r="G51" s="197"/>
      <c r="H51" s="167">
        <f>F51*E51+G51*E51</f>
        <v>0</v>
      </c>
    </row>
    <row r="52" spans="1:8" ht="22.8">
      <c r="A52" s="168">
        <f>A51+1</f>
        <v>505</v>
      </c>
      <c r="B52" s="174"/>
      <c r="C52" s="165" t="s">
        <v>853</v>
      </c>
      <c r="D52" s="175" t="s">
        <v>202</v>
      </c>
      <c r="E52" s="176">
        <v>68</v>
      </c>
      <c r="F52" s="197"/>
      <c r="G52" s="197"/>
      <c r="H52" s="167">
        <f>F52*E52+G52*E52</f>
        <v>0</v>
      </c>
    </row>
    <row r="53" spans="1:8" ht="13.2">
      <c r="A53" s="179"/>
      <c r="B53" s="169" t="s">
        <v>854</v>
      </c>
      <c r="C53" s="170" t="s">
        <v>855</v>
      </c>
      <c r="D53" s="171"/>
      <c r="E53" s="172"/>
      <c r="F53" s="172"/>
      <c r="G53" s="172"/>
      <c r="H53" s="173">
        <f>SUBTOTAL(9,H54:H54)</f>
        <v>0</v>
      </c>
    </row>
    <row r="54" spans="1:8" ht="11.4">
      <c r="A54" s="168">
        <f>B53+1</f>
        <v>601</v>
      </c>
      <c r="B54" s="174"/>
      <c r="C54" s="165" t="s">
        <v>856</v>
      </c>
      <c r="D54" s="175" t="s">
        <v>722</v>
      </c>
      <c r="E54" s="176">
        <v>1</v>
      </c>
      <c r="F54" s="197"/>
      <c r="G54" s="197"/>
      <c r="H54" s="167">
        <f>F54*E54+G54*E54</f>
        <v>0</v>
      </c>
    </row>
    <row r="55" spans="1:8" ht="13.2">
      <c r="A55" s="179"/>
      <c r="B55" s="169" t="s">
        <v>857</v>
      </c>
      <c r="C55" s="170" t="s">
        <v>858</v>
      </c>
      <c r="D55" s="171"/>
      <c r="E55" s="172"/>
      <c r="F55" s="172"/>
      <c r="G55" s="172"/>
      <c r="H55" s="173">
        <f>SUBTOTAL(9,H56:H58)</f>
        <v>0</v>
      </c>
    </row>
    <row r="56" spans="1:8" ht="11.4">
      <c r="A56" s="168">
        <f>B55+1</f>
        <v>701</v>
      </c>
      <c r="B56" s="174"/>
      <c r="C56" s="165" t="s">
        <v>859</v>
      </c>
      <c r="D56" s="180" t="s">
        <v>722</v>
      </c>
      <c r="E56" s="177">
        <v>1</v>
      </c>
      <c r="F56" s="197"/>
      <c r="G56" s="197"/>
      <c r="H56" s="167">
        <f>F56*E56+G56*E56</f>
        <v>0</v>
      </c>
    </row>
    <row r="57" spans="1:8" ht="11.4">
      <c r="A57" s="168">
        <f>A56+1</f>
        <v>702</v>
      </c>
      <c r="B57" s="174"/>
      <c r="C57" s="165" t="s">
        <v>577</v>
      </c>
      <c r="D57" s="180" t="s">
        <v>822</v>
      </c>
      <c r="E57" s="177">
        <v>1</v>
      </c>
      <c r="F57" s="197"/>
      <c r="G57" s="197"/>
      <c r="H57" s="167">
        <f>F57*E57+G57*E57</f>
        <v>0</v>
      </c>
    </row>
    <row r="58" spans="1:8" ht="91.2">
      <c r="A58" s="168">
        <f>A57+1</f>
        <v>703</v>
      </c>
      <c r="B58" s="174"/>
      <c r="C58" s="165" t="s">
        <v>867</v>
      </c>
      <c r="D58" s="174" t="s">
        <v>722</v>
      </c>
      <c r="E58" s="177">
        <v>1</v>
      </c>
      <c r="F58" s="197"/>
      <c r="G58" s="197"/>
      <c r="H58" s="167">
        <f>F58*E58+G58*E58</f>
        <v>0</v>
      </c>
    </row>
    <row r="59" spans="3:8" ht="72">
      <c r="C59" s="186" t="s">
        <v>860</v>
      </c>
      <c r="D59" s="187"/>
      <c r="E59" s="187"/>
      <c r="F59" s="187"/>
      <c r="G59" s="187"/>
      <c r="H59" s="187"/>
    </row>
    <row r="60" spans="3:8" ht="13.2">
      <c r="C60" s="188"/>
      <c r="D60" s="187"/>
      <c r="E60" s="187"/>
      <c r="F60" s="187"/>
      <c r="G60" s="187"/>
      <c r="H60" s="187"/>
    </row>
    <row r="61" spans="3:8" ht="13.2">
      <c r="C61" s="188"/>
      <c r="D61" s="187"/>
      <c r="E61" s="187"/>
      <c r="F61" s="187"/>
      <c r="G61" s="187"/>
      <c r="H61" s="187"/>
    </row>
    <row r="62" spans="3:8" ht="13.2">
      <c r="C62" s="188"/>
      <c r="D62" s="187"/>
      <c r="E62" s="187"/>
      <c r="F62" s="187"/>
      <c r="G62" s="187"/>
      <c r="H62" s="187"/>
    </row>
  </sheetData>
  <sheetProtection algorithmName="SHA-512" hashValue="KUESKdy+QuHVEg6d+QjwOqfDZfhxB6olAFh35jclLYTXUqKhRC1JpmgvEirlG+jpHnnmNFAmulwD2SYah2yFaQ==" saltValue="iXmBfaDiikxXFsXnarBijQ==" spinCount="100000" sheet="1" objects="1" scenarios="1"/>
  <mergeCells count="1">
    <mergeCell ref="C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mland</cp:lastModifiedBy>
  <dcterms:created xsi:type="dcterms:W3CDTF">2021-07-14T13:45:58Z</dcterms:created>
  <dcterms:modified xsi:type="dcterms:W3CDTF">2023-05-10T11:20:41Z</dcterms:modified>
  <cp:category/>
  <cp:version/>
  <cp:contentType/>
  <cp:contentStatus/>
</cp:coreProperties>
</file>