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500" activeTab="2"/>
  </bookViews>
  <sheets>
    <sheet name="Krycí list rozpočtu" sheetId="1" r:id="rId1"/>
    <sheet name="VORN" sheetId="2" r:id="rId2"/>
    <sheet name="Stavební rozpočet" sheetId="3" r:id="rId3"/>
    <sheet name="Pokyny" sheetId="4" r:id="rId4"/>
  </sheets>
  <externalReferences>
    <externalReference r:id="rId7"/>
    <externalReference r:id="rId8"/>
    <externalReference r:id="rId9"/>
  </externalReferences>
  <definedNames>
    <definedName name="_xlnm.Print_Area" localSheetId="2">'Stavební rozpočet'!$A$1:$M$121</definedName>
    <definedName name="_xlnm.Print_Area" localSheetId="1">'VORN'!$A$1:$I$41</definedName>
    <definedName name="vorn_sum" localSheetId="3">'[3]VORN'!$I$37:$I$37</definedName>
    <definedName name="vorn_sum">'VORN'!$I$40:$I$40</definedName>
  </definedNames>
  <calcPr fullCalcOnLoad="1"/>
</workbook>
</file>

<file path=xl/sharedStrings.xml><?xml version="1.0" encoding="utf-8"?>
<sst xmlns="http://schemas.openxmlformats.org/spreadsheetml/2006/main" count="880" uniqueCount="386">
  <si>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</si>
  <si>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</si>
  <si>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</si>
  <si>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</si>
  <si>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</si>
  <si>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</si>
  <si>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</si>
  <si>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</si>
  <si>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</si>
  <si>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</si>
  <si>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</si>
  <si>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</si>
  <si>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</si>
  <si>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</si>
  <si>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</si>
  <si>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</si>
  <si>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</si>
  <si>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</si>
  <si>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</si>
  <si>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</si>
  <si>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</si>
  <si>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</si>
  <si>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</si>
  <si>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</si>
  <si>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</si>
  <si>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</si>
  <si>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</si>
  <si>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</si>
  <si>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</si>
  <si>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</si>
  <si>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</si>
  <si>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</si>
  <si>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</si>
  <si>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</si>
  <si>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</si>
  <si>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</si>
  <si>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</si>
  <si>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</si>
  <si>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</si>
  <si>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</si>
  <si>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</si>
  <si>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</si>
  <si>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</si>
  <si>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</si>
  <si>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</si>
  <si>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</si>
  <si>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</si>
  <si>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</si>
  <si>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</si>
  <si>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</si>
  <si>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</si>
  <si>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</si>
  <si>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</si>
  <si>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</si>
  <si>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</si>
  <si>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Poznámka:</t>
  </si>
  <si>
    <t>Objekt</t>
  </si>
  <si>
    <t>SO 01</t>
  </si>
  <si>
    <t>MODERNIZACE SBĚRNÉHO DVORA TELES</t>
  </si>
  <si>
    <t>Navýšení kapacity</t>
  </si>
  <si>
    <t>Chotěboř</t>
  </si>
  <si>
    <t>Kód</t>
  </si>
  <si>
    <t>112101101R00</t>
  </si>
  <si>
    <t>111201101R00</t>
  </si>
  <si>
    <t>121101101R00</t>
  </si>
  <si>
    <t>122201102R00</t>
  </si>
  <si>
    <t>122201109R00</t>
  </si>
  <si>
    <t>132201110R00</t>
  </si>
  <si>
    <t>132201119R00</t>
  </si>
  <si>
    <t>162501102RT3</t>
  </si>
  <si>
    <t>181301113R00</t>
  </si>
  <si>
    <t>199000002R00</t>
  </si>
  <si>
    <t>274313511R00</t>
  </si>
  <si>
    <t>318261112RT3</t>
  </si>
  <si>
    <t>318261123RT1</t>
  </si>
  <si>
    <t>998151111R00</t>
  </si>
  <si>
    <t>318</t>
  </si>
  <si>
    <t>318x01VD</t>
  </si>
  <si>
    <t>318x02VD</t>
  </si>
  <si>
    <t>318x03VD</t>
  </si>
  <si>
    <t>318x04VD</t>
  </si>
  <si>
    <t>318x05VD</t>
  </si>
  <si>
    <t>318x06VD</t>
  </si>
  <si>
    <t>318x07VD</t>
  </si>
  <si>
    <t>318x08VD</t>
  </si>
  <si>
    <t>318x09VD</t>
  </si>
  <si>
    <t>56</t>
  </si>
  <si>
    <t>564791111R00</t>
  </si>
  <si>
    <t>565151111R00</t>
  </si>
  <si>
    <t>567122112R00</t>
  </si>
  <si>
    <t>564861111RT4</t>
  </si>
  <si>
    <t>57</t>
  </si>
  <si>
    <t>577141122R00</t>
  </si>
  <si>
    <t>577141112R00</t>
  </si>
  <si>
    <t>573231110R00</t>
  </si>
  <si>
    <t>577131111R00</t>
  </si>
  <si>
    <t>998225111R00</t>
  </si>
  <si>
    <t>767</t>
  </si>
  <si>
    <t>767900040RA0</t>
  </si>
  <si>
    <t>900100002RA0</t>
  </si>
  <si>
    <t>900100003RA0</t>
  </si>
  <si>
    <t>318110011RT4</t>
  </si>
  <si>
    <t>998767201R00</t>
  </si>
  <si>
    <t>933VD</t>
  </si>
  <si>
    <t>933x01VD</t>
  </si>
  <si>
    <t>966VD</t>
  </si>
  <si>
    <t>966x02VD</t>
  </si>
  <si>
    <t>S</t>
  </si>
  <si>
    <t>979951111R00</t>
  </si>
  <si>
    <t>979081111R00</t>
  </si>
  <si>
    <t>979081121R00</t>
  </si>
  <si>
    <t>979990103R00</t>
  </si>
  <si>
    <t>44984114</t>
  </si>
  <si>
    <t>Zkrácený popis</t>
  </si>
  <si>
    <t>Rozměry</t>
  </si>
  <si>
    <t>SBĚRNÝ DVŮR - ZVÝŠENÍ KAPACITY</t>
  </si>
  <si>
    <t>Přípravné a přidružené práce</t>
  </si>
  <si>
    <t>Kácení stromů listnatých o průměru kmene 10-30 cm</t>
  </si>
  <si>
    <t>Odstranění křovin i s kořeny na ploše do 1000 m2</t>
  </si>
  <si>
    <t>Odkopávky a prokopávky</t>
  </si>
  <si>
    <t>Sejmutí ornice s přemístěním do 50 m</t>
  </si>
  <si>
    <t>1250*0,2   tl. 20cm</t>
  </si>
  <si>
    <t>264*0,2   cesta</t>
  </si>
  <si>
    <t>Odkopávky nezapažené v hor. 3 do 1000 m3</t>
  </si>
  <si>
    <t>1250*0,3   tl. 30cm</t>
  </si>
  <si>
    <t>Příplatek za lepivost - odkopávky v hor. 3</t>
  </si>
  <si>
    <t>Hloubené vykopávky</t>
  </si>
  <si>
    <t>Hloubení rýh š.do 60 cm v hor.3 do 50 m3, STROJNĚ</t>
  </si>
  <si>
    <t>23*0,3*1   </t>
  </si>
  <si>
    <t>Přípl.za lepivost,hloubení rýh 60 cm,hor.3,STROJNĚ</t>
  </si>
  <si>
    <t>6,9*0,1   </t>
  </si>
  <si>
    <t>Přemístění výkopku</t>
  </si>
  <si>
    <t>Vodorovné přemístění výkopku z hor.1-4 do 3000 m</t>
  </si>
  <si>
    <t>375+6,9   </t>
  </si>
  <si>
    <t>Povrchové úpravy terénu</t>
  </si>
  <si>
    <t>Rozprostření ornice, rovina, tl.15-20 cm,nad 500m2</t>
  </si>
  <si>
    <t>1250   </t>
  </si>
  <si>
    <t>264   </t>
  </si>
  <si>
    <t>Hloubení pro podzemní stěny, ražení a hloubení důlní</t>
  </si>
  <si>
    <t>Poplatek za skládku horniny 1- 4</t>
  </si>
  <si>
    <t>6,9   zemina z výkopů</t>
  </si>
  <si>
    <t>Základy</t>
  </si>
  <si>
    <t>Beton základových pasů prostý C 12/15</t>
  </si>
  <si>
    <t>6,9   </t>
  </si>
  <si>
    <t>Zdi podpěrné a volné</t>
  </si>
  <si>
    <t>Zdivo plot.z tvárnic štípaných,bet.zálivka,tl.190</t>
  </si>
  <si>
    <t>23*0,5   </t>
  </si>
  <si>
    <t>Shodné jako stávající část podél silnice.</t>
  </si>
  <si>
    <t>Stříška plotu ze zákryt.desek šířky 300</t>
  </si>
  <si>
    <t>23   </t>
  </si>
  <si>
    <t>Přesun hmot, oplocení a zvláštní obj. zděné do 10m</t>
  </si>
  <si>
    <t>Zdi ohradní a podezdívky</t>
  </si>
  <si>
    <t>Betonová opěrná stěna L průběžná 100/100/250</t>
  </si>
  <si>
    <t>Betonová opěrná stěna L koncová 100/100/250</t>
  </si>
  <si>
    <t>Betonová opěrná stěna L rohová 100/100/250</t>
  </si>
  <si>
    <t>Betonová opěrná stěna L rohová atyp 100/100/250</t>
  </si>
  <si>
    <t>Betonová opěrná stěna T průběžná 100/200/250</t>
  </si>
  <si>
    <t>Betonová opěrná stěna T koncová 100/200/250</t>
  </si>
  <si>
    <t>Betonová opěrná stěna T rohová 100/200/250</t>
  </si>
  <si>
    <t>Doprava opěrných panelů</t>
  </si>
  <si>
    <t>Usazení opěrných panelů</t>
  </si>
  <si>
    <t>Podkladní vrstvy komunikací, letišť a ploch</t>
  </si>
  <si>
    <t>Podklad pro zpevněné plochy z kam.drceného 0-63 mm</t>
  </si>
  <si>
    <t>Podklad z obal kam.ACP 16+,ACP 22+,do 3 m,tl. 7 cm</t>
  </si>
  <si>
    <t>Podklad z kameniva zpev.cementem SC C8/10 tl.13 cm</t>
  </si>
  <si>
    <t>Podklad ze štěrkodrti po zhutnění tloušťky 20 cm</t>
  </si>
  <si>
    <t>264   cesta</t>
  </si>
  <si>
    <t>Kryty pozemních komunikací, letišť a ploch z kameniva nebo živičné</t>
  </si>
  <si>
    <t>Beton asfalt. ACL 16+ ložný, š. do 3 m, tl. 5 cm</t>
  </si>
  <si>
    <t>Materiál a tloušťka bude upřesněna dle posouzení projektantem.</t>
  </si>
  <si>
    <t>Beton asfalt. ACO 11+,nebo ACO 16+,do 3 m, tl.5 cm</t>
  </si>
  <si>
    <t>Postřik živičný spojovací z emulze 0,3-0,5 kg/m2</t>
  </si>
  <si>
    <t>Beton asfalt. ACO 11+ obrusný, š. do 3 m, tl. 4 cm</t>
  </si>
  <si>
    <t>Přesun hmot, pozemní komunikace, kryt živičný</t>
  </si>
  <si>
    <t>Konstrukce doplňkové stavební (zámečnické)</t>
  </si>
  <si>
    <t>Demontáž oplocení z pletiva vč. ostnatého drátu</t>
  </si>
  <si>
    <t>95+23   </t>
  </si>
  <si>
    <t>Oplocení z poplastovaného pletiva, ocelové sloupky, držáky na podhrabové desky</t>
  </si>
  <si>
    <t>0,1+0,23   </t>
  </si>
  <si>
    <t>Oplocení ze svařovaného pletiva, ocelové sloupky, držáky na podhrabové desky</t>
  </si>
  <si>
    <t>0,23   </t>
  </si>
  <si>
    <t>Osazení beton. podhrabové desky do ZN držáků, vč materiálu</t>
  </si>
  <si>
    <t>(10+23)/2,5   </t>
  </si>
  <si>
    <t>Přesun hmot pro zámečnické konstr., výšky do 6 m</t>
  </si>
  <si>
    <t>Zkoušky konstrukcí a objektů</t>
  </si>
  <si>
    <t>Zátěžová zkouška únosnosti podkladu</t>
  </si>
  <si>
    <t>Bourání ostatních stavebních konstrukcí</t>
  </si>
  <si>
    <t>Odstranění sloupků plotových ocelových vč. obetonávky v zemi, odřezání trubek</t>
  </si>
  <si>
    <t>(96+23)/3   </t>
  </si>
  <si>
    <t>Přesuny sutí</t>
  </si>
  <si>
    <t>Výkup kovů - železný šrot tl. do 4 mm</t>
  </si>
  <si>
    <t>39,67*0,005   oc.sloupky</t>
  </si>
  <si>
    <t>1,405   pletivo</t>
  </si>
  <si>
    <t>Odvoz suti a vybour. hmot na skládku do 1 km</t>
  </si>
  <si>
    <t>0,595   sloupky vč. obetonávky</t>
  </si>
  <si>
    <t>Příplatek k odvozu za každý další 1 km</t>
  </si>
  <si>
    <t>6*2   odvoz na skládku 3km</t>
  </si>
  <si>
    <t>Poplatek za skládku suti - beton do 30x30 cm</t>
  </si>
  <si>
    <t>0,595-0,198   obetonávka oc. sloupků</t>
  </si>
  <si>
    <t>Ostatní materiál</t>
  </si>
  <si>
    <t>Přístroj hasicí práškový P6Te</t>
  </si>
  <si>
    <t>Doba výstavby:</t>
  </si>
  <si>
    <t>Začátek výstavby:</t>
  </si>
  <si>
    <t>Konec výstavby:</t>
  </si>
  <si>
    <t>Zpracováno dne:</t>
  </si>
  <si>
    <t>MJ</t>
  </si>
  <si>
    <t>kus</t>
  </si>
  <si>
    <t>m2</t>
  </si>
  <si>
    <t>m3</t>
  </si>
  <si>
    <t>m</t>
  </si>
  <si>
    <t>t</t>
  </si>
  <si>
    <t>kpl.</t>
  </si>
  <si>
    <t>kpl</t>
  </si>
  <si>
    <t>100 m</t>
  </si>
  <si>
    <t>soubor</t>
  </si>
  <si>
    <t>%</t>
  </si>
  <si>
    <t>Množství</t>
  </si>
  <si>
    <t>16.10.2018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</si>
  <si>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</si>
  <si>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</si>
  <si>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</si>
  <si>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</si>
  <si>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</si>
  <si>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</si>
  <si>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</si>
  <si>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</si>
  <si>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</si>
  <si>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TECHNICKÁ A LESNÍ SPRÁVA CHOTĚBOŘ s.r.o.</t>
  </si>
  <si>
    <t>Jiří Křivský</t>
  </si>
  <si>
    <t> </t>
  </si>
  <si>
    <t>Ing. Hana Paulová</t>
  </si>
  <si>
    <t>Montáž</t>
  </si>
  <si>
    <t>Celkem</t>
  </si>
  <si>
    <t>Hmotnost (t)</t>
  </si>
  <si>
    <t>Jednot.</t>
  </si>
  <si>
    <t>Cenová</t>
  </si>
  <si>
    <t>soustava</t>
  </si>
  <si>
    <t>RTS II / 2018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</si>
  <si>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</si>
  <si>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</si>
  <si>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</si>
  <si>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</si>
  <si>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</si>
  <si>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</si>
  <si>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</si>
  <si>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</si>
  <si>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</si>
  <si>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</si>
  <si>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</si>
  <si>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</si>
  <si>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</si>
  <si>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</si>
  <si>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16_</t>
  </si>
  <si>
    <t>18_</t>
  </si>
  <si>
    <t>19_</t>
  </si>
  <si>
    <t>27_</t>
  </si>
  <si>
    <t>31_</t>
  </si>
  <si>
    <t>318_</t>
  </si>
  <si>
    <t>56_</t>
  </si>
  <si>
    <t>57_</t>
  </si>
  <si>
    <t>767_</t>
  </si>
  <si>
    <t>933VD_</t>
  </si>
  <si>
    <t>966VD_</t>
  </si>
  <si>
    <t>S_</t>
  </si>
  <si>
    <t>Z99999_</t>
  </si>
  <si>
    <t>SO 01_1_</t>
  </si>
  <si>
    <t>SO 01_2_</t>
  </si>
  <si>
    <t>SO 01_3_</t>
  </si>
  <si>
    <t>SO 01_5_</t>
  </si>
  <si>
    <t>SO 01_76_</t>
  </si>
  <si>
    <t>SO 01_9_</t>
  </si>
  <si>
    <t>SO 01_Z_</t>
  </si>
  <si>
    <t>SO 01_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</si>
  <si>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</si>
  <si>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</si>
  <si>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</si>
  <si>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</si>
  <si>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</si>
  <si>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</si>
  <si>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</si>
  <si>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</si>
  <si>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</si>
  <si>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</si>
  <si>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</si>
  <si>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</si>
  <si>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</si>
  <si>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</si>
  <si>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</si>
  <si>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</si>
  <si>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</si>
  <si>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</si>
  <si>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</si>
  <si>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</si>
  <si>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</si>
  <si>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</si>
  <si>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</si>
  <si>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</si>
  <si>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</si>
  <si>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</si>
  <si>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</si>
  <si>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</si>
  <si>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</si>
  <si>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</si>
  <si>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</si>
  <si>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</si>
  <si>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</si>
  <si>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</si>
  <si>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</si>
  <si>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</si>
  <si>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</si>
  <si>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</si>
  <si>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</si>
  <si>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</si>
  <si>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</si>
  <si>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</si>
  <si>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</si>
  <si>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</si>
  <si>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</si>
  <si>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1250*0,3   materiál a tloušťka dle posouzení projektantem</t>
  </si>
  <si>
    <t>Vedlejší a ostatní rozpočtové náklady</t>
  </si>
  <si>
    <t>Vedlejší rozpočtové náklady VRN</t>
  </si>
  <si>
    <t>Doplňkové náklady DN</t>
  </si>
  <si>
    <t>Kč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</si>
  <si>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</si>
  <si>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</si>
  <si>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</si>
  <si>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</si>
  <si>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</si>
  <si>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</si>
  <si>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Práce za provozu</t>
  </si>
  <si>
    <t>Mobilní oplocení</t>
  </si>
  <si>
    <t>Celkem ORN</t>
  </si>
  <si>
    <t xml:space="preserve">Krycí list rozpočtu           SO.01 </t>
  </si>
  <si>
    <t>Betonová opěrná stěna L průběžná 2500x1500</t>
  </si>
  <si>
    <t>Betonová opěrná stěna L rohová 2500x1500</t>
  </si>
  <si>
    <t>Betonová opěrná stěna T průběžná 2500x1500</t>
  </si>
  <si>
    <t>Betonová opěrná stěna T rohová 2500x1500</t>
  </si>
  <si>
    <t>Geodetické vytýčení stavebních objektů a inženýrských sítí</t>
  </si>
  <si>
    <t>Geodetické zaměření stavby + geometrický plán</t>
  </si>
  <si>
    <t>POKYNY PRO VYPLNĚNÍ</t>
  </si>
  <si>
    <t>POKYNY PRO PRÁCI SE SOUPISEM PRACÍ:</t>
  </si>
  <si>
    <t xml:space="preserve">1) Součástí  ceny  jednotlivých  stavebních  prací je i spotřeba  energií v průběhu výstavby včetně zajištění </t>
  </si>
  <si>
    <t>povolení jejich odběru.</t>
  </si>
  <si>
    <t>2) Součástí  uložení  výkopku na  skládku  je  i  Protokol  o  vyluhovatelnosti odpadů a třídy vychovatelnosti</t>
  </si>
  <si>
    <t>podle   přílohy 2   vyhlášky   č.294/2005 Sb.   Náklad  na  tento  protokol  musí  uchazeč  započítat  do</t>
  </si>
  <si>
    <t>položky skládkovného.</t>
  </si>
  <si>
    <t xml:space="preserve">3) Součástí   dodávky  jednotlivých  prvků  stavby  (např. prvky  PSV)  je  i  výrobní  dokumentace  těchto </t>
  </si>
  <si>
    <t xml:space="preserve">jednotlivých prvků. </t>
  </si>
  <si>
    <t>4) Nedílnou přílohou soupisu prací je mimo jiné projektová dokumentace stavby.</t>
  </si>
  <si>
    <t>5) U položek,kde není samostatnými položkami  uvedena zvlášť montáž a zvlášť dodávka,  je  dodávka a</t>
  </si>
  <si>
    <t>montáž součástí jedné položky a takto musí být uchazečem o veřejnou zakázku oceněna.</t>
  </si>
  <si>
    <t>6) V případě, že uchazeč  činící nabídku nebude schopen určit rozsah či věcnou náplň některé z položek</t>
  </si>
  <si>
    <t xml:space="preserve">z  výkazu  výměr, je  povinen  v  rámci  zadávacího  řízení učinit dotaz za účelem zjištění náplně položky, </t>
  </si>
  <si>
    <t>jestliže tak neučiní, bere se, že je mu obsah všech položek znám a v průběhu stavby nebude brán zřetel</t>
  </si>
  <si>
    <t xml:space="preserve">na   případná   nedorozumění  a  požadavky  na  vícepráce  vzniklé   nepochopením  rozsahu  a   obsahu </t>
  </si>
  <si>
    <t>jednotlivých položek.</t>
  </si>
  <si>
    <t xml:space="preserve">7) Je-li  uvedeno  v názvu  položky D+M, jedná se o dodávku včetně montáže, součástí takové položky je </t>
  </si>
  <si>
    <t>kromě hlavního materiálu i pomocný materiál nutný k montáži (lepidla, hmoždinky, šrouby, apod.)</t>
  </si>
  <si>
    <t xml:space="preserve">8) U veškerých položek (pokud není u položky uvedeno jinak) je množství uvedeno bez prořezu, prořez je </t>
  </si>
  <si>
    <t>nutné započítat  do  cen položek dle zvyklostí dodavatele, požadavky na vícepráce z titulu vzniku prořezu</t>
  </si>
  <si>
    <t>nebudou v rámci stavby uznány jako oprávněné.</t>
  </si>
  <si>
    <t>9) Položky   převzaté  z  cenové  soustavy  RTS.  Rozsah  těchto  položek  může  být  textem  a  těmito</t>
  </si>
  <si>
    <t>podmínkami  rozšířen  nad  rámec  specifikace  cenové  soustavy  RTS (v  takovém  případě  platí rozsah</t>
  </si>
  <si>
    <t>položky  dle  uvedené  cenové  soustavy  a  navíc  ještě  se  tento rozsah rozšiřuje o požadavky uvedené</t>
  </si>
  <si>
    <t>v těchto podmínkách nebo v popisu položky).</t>
  </si>
  <si>
    <t>10) Tyto pokyny platí pro všechny jednotlivé soupisy prací.</t>
  </si>
  <si>
    <t>11) U žádné z položek soupisu prací nesmí být jako nabídková cena uvedeno 0,-Kč.</t>
  </si>
  <si>
    <t>12) Jednotlivé  dílčí  soupisy  obsahují  pro  snažší  výpočet a ulehčení práce potencionálního dodavatele</t>
  </si>
  <si>
    <t>činícího  nabídku  vzorce  pro  výpočet  celkových  cen  za položku a celé oddíly, tyto vzorce a vzájemné</t>
  </si>
  <si>
    <t>provázání  celých  souborů  musí však potencionální dodavatel zkontrolovat a případně provést opravu jím</t>
  </si>
  <si>
    <t>zjištěných nesprávných vzorců a jednotlivých návazností. Pokud tak dodavatel neučiní, či učiní nesprávně</t>
  </si>
  <si>
    <t>a bude tento fakt mít vliv na neúplnost či nesprávnost nabídky, může zadavatel  tuto  nabídku bez dalšího</t>
  </si>
  <si>
    <t>hodnocení vyřadit z hodnocení.</t>
  </si>
  <si>
    <t>13) Součástí dodávky stavby jsou veškeré náklady zhotovitele, související s prováděním zkoušek a revizí</t>
  </si>
  <si>
    <t>předepsaných technickými normami nebo objednatelem a které jsou pro provedení díla nezbytné :</t>
  </si>
  <si>
    <t>14) Revize:</t>
  </si>
  <si>
    <t xml:space="preserve">Do této položky patří náklady spojené s provedením všech technickými normami předepsaných zkoušek </t>
  </si>
  <si>
    <t>a revizí stavebních konstrukcí, inženýrských sítí nebo stavebních prací.</t>
  </si>
  <si>
    <t>Ve všech listech tohoto souboru můžete měnit pouze buňky : 
- údaje o firmě
- jednotkové ceny položek zadané na maximálně dvě desetinná místa</t>
  </si>
  <si>
    <t xml:space="preserve">Rozpočet je zpracován v rozsahu dle projektové dokumentace ke stavebnímu povolení. </t>
  </si>
  <si>
    <t>Dokumentace skutečného provedení</t>
  </si>
  <si>
    <t>ZREALIZOVÁNO - NEOCEŇOVAT</t>
  </si>
  <si>
    <r>
      <t xml:space="preserve">6+2+2+7+3+8   referenční výrobek PREFA Roudná typ. SODS - L250/N - </t>
    </r>
    <r>
      <rPr>
        <b/>
        <i/>
        <u val="single"/>
        <sz val="10"/>
        <color indexed="10"/>
        <rFont val="Arial"/>
        <family val="2"/>
      </rPr>
      <t>Zadavatel umožňuje nabídnout i jiné, srovnatelné a rovnocenné řešení.</t>
    </r>
  </si>
  <si>
    <r>
      <t xml:space="preserve">1   referenční výrobek PREFA Roudná typ. SODS - L250/R - </t>
    </r>
    <r>
      <rPr>
        <b/>
        <i/>
        <u val="single"/>
        <sz val="10"/>
        <color indexed="10"/>
        <rFont val="Arial"/>
        <family val="2"/>
      </rPr>
      <t>Zadavatel umožňuje nabídnout i jiné, srovnatelné a rovnocenné řešení.</t>
    </r>
  </si>
  <si>
    <r>
      <t xml:space="preserve">6+6+6   referenční výrobek PREFA Roudná typ. SODS - T250/N - </t>
    </r>
    <r>
      <rPr>
        <b/>
        <i/>
        <u val="single"/>
        <sz val="10"/>
        <color indexed="10"/>
        <rFont val="Arial"/>
        <family val="2"/>
      </rPr>
      <t>Zadavatel umožňuje nabídnout i jiné, srovnatelné a rovnocenné řešení.</t>
    </r>
  </si>
  <si>
    <r>
      <t xml:space="preserve">3   referenční výrobek PREFA Roudná typ. SODS - T250/R - </t>
    </r>
    <r>
      <rPr>
        <b/>
        <i/>
        <u val="single"/>
        <sz val="10"/>
        <color indexed="10"/>
        <rFont val="Arial"/>
        <family val="2"/>
      </rPr>
      <t>Zadavatel umožňuje nabídnout i jiné, srovnatelné a rovnocenné řešení.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</si>
</sst>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7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10"/>
      <color indexed="63"/>
      <name val="Arial"/>
      <family val="2"/>
    </font>
    <font>
      <i/>
      <sz val="10"/>
      <color indexed="60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3"/>
      <name val="Arial"/>
      <family val="2"/>
    </font>
    <font>
      <i/>
      <sz val="10"/>
      <color indexed="13"/>
      <name val="Arial"/>
      <family val="2"/>
    </font>
    <font>
      <strike/>
      <sz val="10"/>
      <color indexed="13"/>
      <name val="Arial"/>
      <family val="2"/>
    </font>
    <font>
      <b/>
      <strike/>
      <sz val="10"/>
      <color indexed="13"/>
      <name val="Arial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C000"/>
      <name val="Arial"/>
      <family val="2"/>
    </font>
    <font>
      <i/>
      <sz val="10"/>
      <color rgb="FFFFC000"/>
      <name val="Arial"/>
      <family val="2"/>
    </font>
    <font>
      <strike/>
      <sz val="10"/>
      <color rgb="FFFFC000"/>
      <name val="Arial"/>
      <family val="2"/>
    </font>
    <font>
      <b/>
      <strike/>
      <sz val="10"/>
      <color rgb="FFFFC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8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9"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49" fontId="6" fillId="34" borderId="21" xfId="0" applyNumberFormat="1" applyFont="1" applyFill="1" applyBorder="1" applyAlignment="1" applyProtection="1">
      <alignment horizontal="left" vertical="center"/>
      <protection/>
    </xf>
    <xf numFmtId="49" fontId="7" fillId="34" borderId="21" xfId="0" applyNumberFormat="1" applyFont="1" applyFill="1" applyBorder="1" applyAlignment="1" applyProtection="1">
      <alignment horizontal="left" vertical="center"/>
      <protection/>
    </xf>
    <xf numFmtId="4" fontId="7" fillId="34" borderId="21" xfId="0" applyNumberFormat="1" applyFont="1" applyFill="1" applyBorder="1" applyAlignment="1" applyProtection="1">
      <alignment horizontal="right" vertical="center"/>
      <protection/>
    </xf>
    <xf numFmtId="49" fontId="7" fillId="34" borderId="21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9" fontId="9" fillId="35" borderId="22" xfId="0" applyNumberFormat="1" applyFont="1" applyFill="1" applyBorder="1" applyAlignment="1" applyProtection="1">
      <alignment horizontal="left" vertical="center"/>
      <protection/>
    </xf>
    <xf numFmtId="4" fontId="9" fillId="35" borderId="22" xfId="0" applyNumberFormat="1" applyFont="1" applyFill="1" applyBorder="1" applyAlignment="1" applyProtection="1">
      <alignment horizontal="right" vertical="center"/>
      <protection/>
    </xf>
    <xf numFmtId="49" fontId="9" fillId="35" borderId="23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1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1" applyNumberFormat="1" applyFont="1" applyFill="1" applyBorder="1" applyAlignment="1" applyProtection="1">
      <alignment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4" fontId="13" fillId="0" borderId="24" xfId="0" applyNumberFormat="1" applyFont="1" applyFill="1" applyBorder="1" applyAlignment="1" applyProtection="1">
      <alignment horizontal="right" vertical="center"/>
      <protection/>
    </xf>
    <xf numFmtId="49" fontId="13" fillId="0" borderId="2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Alignment="1">
      <alignment vertical="center"/>
    </xf>
    <xf numFmtId="49" fontId="64" fillId="33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4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Fill="1" applyBorder="1" applyAlignment="1" applyProtection="1">
      <alignment horizontal="right" vertical="top"/>
      <protection/>
    </xf>
    <xf numFmtId="0" fontId="66" fillId="0" borderId="0" xfId="0" applyFont="1" applyAlignment="1">
      <alignment vertical="center"/>
    </xf>
    <xf numFmtId="49" fontId="67" fillId="0" borderId="0" xfId="0" applyNumberFormat="1" applyFont="1" applyFill="1" applyBorder="1" applyAlignment="1" applyProtection="1">
      <alignment horizontal="left" vertical="center"/>
      <protection/>
    </xf>
    <xf numFmtId="4" fontId="67" fillId="0" borderId="0" xfId="0" applyNumberFormat="1" applyFont="1" applyFill="1" applyBorder="1" applyAlignment="1" applyProtection="1">
      <alignment horizontal="right" vertical="center"/>
      <protection/>
    </xf>
    <xf numFmtId="49" fontId="16" fillId="36" borderId="26" xfId="0" applyNumberFormat="1" applyFont="1" applyFill="1" applyBorder="1" applyAlignment="1" applyProtection="1">
      <alignment horizontal="center" vertical="center"/>
      <protection/>
    </xf>
    <xf numFmtId="49" fontId="18" fillId="0" borderId="27" xfId="0" applyNumberFormat="1" applyFont="1" applyFill="1" applyBorder="1" applyAlignment="1" applyProtection="1">
      <alignment horizontal="left" vertical="center"/>
      <protection/>
    </xf>
    <xf numFmtId="49" fontId="19" fillId="0" borderId="26" xfId="0" applyNumberFormat="1" applyFont="1" applyFill="1" applyBorder="1" applyAlignment="1" applyProtection="1">
      <alignment horizontal="left" vertical="center"/>
      <protection/>
    </xf>
    <xf numFmtId="4" fontId="19" fillId="0" borderId="26" xfId="0" applyNumberFormat="1" applyFont="1" applyFill="1" applyBorder="1" applyAlignment="1" applyProtection="1">
      <alignment horizontal="right" vertical="center"/>
      <protection/>
    </xf>
    <xf numFmtId="49" fontId="18" fillId="0" borderId="28" xfId="0" applyNumberFormat="1" applyFont="1" applyFill="1" applyBorder="1" applyAlignment="1" applyProtection="1">
      <alignment horizontal="left" vertical="center"/>
      <protection/>
    </xf>
    <xf numFmtId="49" fontId="19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9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8" fillId="36" borderId="32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0" xfId="45" applyFont="1" applyAlignment="1">
      <alignment vertical="center"/>
      <protection/>
    </xf>
    <xf numFmtId="0" fontId="1" fillId="0" borderId="10" xfId="45" applyNumberFormat="1" applyFont="1" applyFill="1" applyBorder="1" applyAlignment="1" applyProtection="1">
      <alignment vertical="center"/>
      <protection/>
    </xf>
    <xf numFmtId="0" fontId="1" fillId="0" borderId="25" xfId="45" applyNumberFormat="1" applyFont="1" applyFill="1" applyBorder="1" applyAlignment="1" applyProtection="1">
      <alignment vertical="center"/>
      <protection/>
    </xf>
    <xf numFmtId="0" fontId="1" fillId="0" borderId="35" xfId="45" applyNumberFormat="1" applyFont="1" applyFill="1" applyBorder="1" applyAlignment="1" applyProtection="1">
      <alignment vertical="center"/>
      <protection/>
    </xf>
    <xf numFmtId="49" fontId="4" fillId="0" borderId="36" xfId="45" applyNumberFormat="1" applyFont="1" applyFill="1" applyBorder="1" applyAlignment="1" applyProtection="1">
      <alignment horizontal="right" vertical="center"/>
      <protection/>
    </xf>
    <xf numFmtId="0" fontId="1" fillId="0" borderId="14" xfId="45" applyNumberFormat="1" applyFont="1" applyFill="1" applyBorder="1" applyAlignment="1" applyProtection="1">
      <alignment vertical="center"/>
      <protection/>
    </xf>
    <xf numFmtId="4" fontId="1" fillId="0" borderId="26" xfId="45" applyNumberFormat="1" applyFont="1" applyFill="1" applyBorder="1" applyAlignment="1" applyProtection="1">
      <alignment horizontal="right" vertical="center"/>
      <protection/>
    </xf>
    <xf numFmtId="49" fontId="1" fillId="0" borderId="26" xfId="45" applyNumberFormat="1" applyFont="1" applyFill="1" applyBorder="1" applyAlignment="1" applyProtection="1">
      <alignment horizontal="right" vertical="center"/>
      <protection/>
    </xf>
    <xf numFmtId="49" fontId="1" fillId="0" borderId="26" xfId="45" applyNumberFormat="1" applyFont="1" applyFill="1" applyBorder="1" applyAlignment="1" applyProtection="1">
      <alignment horizontal="left" vertical="center"/>
      <protection/>
    </xf>
    <xf numFmtId="4" fontId="1" fillId="0" borderId="18" xfId="45" applyNumberFormat="1" applyFont="1" applyFill="1" applyBorder="1" applyAlignment="1" applyProtection="1">
      <alignment horizontal="right" vertical="center"/>
      <protection/>
    </xf>
    <xf numFmtId="49" fontId="1" fillId="0" borderId="18" xfId="45" applyNumberFormat="1" applyFont="1" applyFill="1" applyBorder="1" applyAlignment="1" applyProtection="1">
      <alignment horizontal="left" vertical="center"/>
      <protection/>
    </xf>
    <xf numFmtId="49" fontId="4" fillId="0" borderId="37" xfId="45" applyNumberFormat="1" applyFont="1" applyFill="1" applyBorder="1" applyAlignment="1" applyProtection="1">
      <alignment horizontal="left" vertical="center"/>
      <protection/>
    </xf>
    <xf numFmtId="49" fontId="4" fillId="0" borderId="37" xfId="45" applyNumberFormat="1" applyFont="1" applyFill="1" applyBorder="1" applyAlignment="1" applyProtection="1">
      <alignment horizontal="right" vertical="center"/>
      <protection/>
    </xf>
    <xf numFmtId="4" fontId="4" fillId="0" borderId="37" xfId="45" applyNumberFormat="1" applyFont="1" applyFill="1" applyBorder="1" applyAlignment="1" applyProtection="1">
      <alignment horizontal="right" vertical="center"/>
      <protection/>
    </xf>
    <xf numFmtId="0" fontId="1" fillId="0" borderId="38" xfId="45" applyNumberFormat="1" applyFont="1" applyFill="1" applyBorder="1" applyAlignment="1" applyProtection="1">
      <alignment vertical="center"/>
      <protection/>
    </xf>
    <xf numFmtId="49" fontId="1" fillId="37" borderId="26" xfId="45" applyNumberFormat="1" applyFont="1" applyFill="1" applyBorder="1" applyAlignment="1" applyProtection="1">
      <alignment horizontal="right" vertical="center"/>
      <protection/>
    </xf>
    <xf numFmtId="0" fontId="1" fillId="0" borderId="21" xfId="45" applyNumberFormat="1" applyFont="1" applyFill="1" applyBorder="1" applyAlignment="1" applyProtection="1">
      <alignment vertical="center"/>
      <protection/>
    </xf>
    <xf numFmtId="4" fontId="1" fillId="37" borderId="26" xfId="45" applyNumberFormat="1" applyFont="1" applyFill="1" applyBorder="1" applyAlignment="1" applyProtection="1">
      <alignment horizontal="right" vertical="center"/>
      <protection/>
    </xf>
    <xf numFmtId="0" fontId="1" fillId="0" borderId="0" xfId="45" applyNumberFormat="1" applyFont="1" applyFill="1" applyBorder="1" applyAlignment="1" applyProtection="1">
      <alignment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NumberFormat="1" applyFont="1" applyFill="1" applyBorder="1" applyAlignment="1" applyProtection="1">
      <alignment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" fontId="1" fillId="37" borderId="26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64" fillId="37" borderId="26" xfId="0" applyNumberFormat="1" applyFont="1" applyFill="1" applyBorder="1" applyAlignment="1" applyProtection="1">
      <alignment horizontal="right" vertical="center"/>
      <protection/>
    </xf>
    <xf numFmtId="4" fontId="64" fillId="0" borderId="27" xfId="0" applyNumberFormat="1" applyFont="1" applyFill="1" applyBorder="1" applyAlignment="1" applyProtection="1">
      <alignment horizontal="right" vertical="center"/>
      <protection/>
    </xf>
    <xf numFmtId="4" fontId="64" fillId="0" borderId="26" xfId="0" applyNumberFormat="1" applyFont="1" applyFill="1" applyBorder="1" applyAlignment="1" applyProtection="1">
      <alignment horizontal="right" vertical="center"/>
      <protection/>
    </xf>
    <xf numFmtId="49" fontId="64" fillId="0" borderId="0" xfId="0" applyNumberFormat="1" applyFont="1" applyFill="1" applyBorder="1" applyAlignment="1" applyProtection="1">
      <alignment horizontal="left" vertical="center"/>
      <protection/>
    </xf>
    <xf numFmtId="4" fontId="64" fillId="0" borderId="0" xfId="0" applyNumberFormat="1" applyFont="1" applyFill="1" applyBorder="1" applyAlignment="1" applyProtection="1">
      <alignment horizontal="right" vertical="center"/>
      <protection/>
    </xf>
    <xf numFmtId="49" fontId="64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Alignment="1">
      <alignment vertical="center"/>
    </xf>
    <xf numFmtId="0" fontId="20" fillId="0" borderId="0" xfId="45" applyFont="1">
      <alignment/>
      <protection/>
    </xf>
    <xf numFmtId="0" fontId="0" fillId="0" borderId="0" xfId="45">
      <alignment/>
      <protection/>
    </xf>
    <xf numFmtId="0" fontId="1" fillId="0" borderId="0" xfId="45" applyFont="1" applyAlignment="1">
      <alignment vertical="center"/>
      <protection/>
    </xf>
    <xf numFmtId="0" fontId="22" fillId="0" borderId="0" xfId="45" applyFont="1">
      <alignment/>
      <protection/>
    </xf>
    <xf numFmtId="0" fontId="21" fillId="0" borderId="0" xfId="45" applyFont="1">
      <alignment/>
      <protection/>
    </xf>
    <xf numFmtId="49" fontId="68" fillId="0" borderId="0" xfId="0" applyNumberFormat="1" applyFont="1" applyFill="1" applyBorder="1" applyAlignment="1" applyProtection="1">
      <alignment horizontal="left" vertical="center"/>
      <protection/>
    </xf>
    <xf numFmtId="4" fontId="68" fillId="0" borderId="0" xfId="0" applyNumberFormat="1" applyFont="1" applyFill="1" applyBorder="1" applyAlignment="1" applyProtection="1">
      <alignment horizontal="right" vertical="center"/>
      <protection/>
    </xf>
    <xf numFmtId="49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Alignment="1">
      <alignment vertical="center"/>
    </xf>
    <xf numFmtId="49" fontId="69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19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41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43" xfId="0" applyNumberFormat="1" applyFont="1" applyFill="1" applyBorder="1" applyAlignment="1" applyProtection="1">
      <alignment horizontal="left" vertical="center"/>
      <protection/>
    </xf>
    <xf numFmtId="49" fontId="18" fillId="36" borderId="44" xfId="0" applyNumberFormat="1" applyFont="1" applyFill="1" applyBorder="1" applyAlignment="1" applyProtection="1">
      <alignment horizontal="left" vertical="center"/>
      <protection/>
    </xf>
    <xf numFmtId="0" fontId="18" fillId="36" borderId="45" xfId="0" applyNumberFormat="1" applyFont="1" applyFill="1" applyBorder="1" applyAlignment="1" applyProtection="1">
      <alignment horizontal="left" vertical="center"/>
      <protection/>
    </xf>
    <xf numFmtId="49" fontId="19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21" xfId="0" applyNumberFormat="1" applyFont="1" applyFill="1" applyBorder="1" applyAlignment="1" applyProtection="1">
      <alignment horizontal="left" vertical="center"/>
      <protection/>
    </xf>
    <xf numFmtId="0" fontId="19" fillId="0" borderId="47" xfId="0" applyNumberFormat="1" applyFont="1" applyFill="1" applyBorder="1" applyAlignment="1" applyProtection="1">
      <alignment horizontal="left" vertical="center"/>
      <protection/>
    </xf>
    <xf numFmtId="49" fontId="18" fillId="0" borderId="44" xfId="0" applyNumberFormat="1" applyFont="1" applyFill="1" applyBorder="1" applyAlignment="1" applyProtection="1">
      <alignment horizontal="left" vertical="center"/>
      <protection/>
    </xf>
    <xf numFmtId="0" fontId="18" fillId="0" borderId="32" xfId="0" applyNumberFormat="1" applyFont="1" applyFill="1" applyBorder="1" applyAlignment="1" applyProtection="1">
      <alignment horizontal="left" vertical="center"/>
      <protection/>
    </xf>
    <xf numFmtId="49" fontId="19" fillId="0" borderId="44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49" fontId="15" fillId="0" borderId="45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center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0" fontId="17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44" xfId="45" applyNumberFormat="1" applyFont="1" applyFill="1" applyBorder="1" applyAlignment="1" applyProtection="1">
      <alignment horizontal="left" vertical="center"/>
      <protection/>
    </xf>
    <xf numFmtId="0" fontId="1" fillId="0" borderId="45" xfId="45" applyNumberFormat="1" applyFont="1" applyFill="1" applyBorder="1" applyAlignment="1" applyProtection="1">
      <alignment horizontal="left" vertical="center"/>
      <protection/>
    </xf>
    <xf numFmtId="0" fontId="1" fillId="0" borderId="32" xfId="45" applyNumberFormat="1" applyFont="1" applyFill="1" applyBorder="1" applyAlignment="1" applyProtection="1">
      <alignment horizontal="left" vertical="center"/>
      <protection/>
    </xf>
    <xf numFmtId="49" fontId="4" fillId="0" borderId="50" xfId="45" applyNumberFormat="1" applyFont="1" applyFill="1" applyBorder="1" applyAlignment="1" applyProtection="1">
      <alignment horizontal="left" vertical="center"/>
      <protection/>
    </xf>
    <xf numFmtId="0" fontId="4" fillId="0" borderId="38" xfId="45" applyNumberFormat="1" applyFont="1" applyFill="1" applyBorder="1" applyAlignment="1" applyProtection="1">
      <alignment horizontal="left" vertical="center"/>
      <protection/>
    </xf>
    <xf numFmtId="0" fontId="4" fillId="0" borderId="51" xfId="45" applyNumberFormat="1" applyFont="1" applyFill="1" applyBorder="1" applyAlignment="1" applyProtection="1">
      <alignment horizontal="left" vertical="center"/>
      <protection/>
    </xf>
    <xf numFmtId="49" fontId="1" fillId="0" borderId="52" xfId="45" applyNumberFormat="1" applyFont="1" applyFill="1" applyBorder="1" applyAlignment="1" applyProtection="1">
      <alignment horizontal="left" vertical="center"/>
      <protection/>
    </xf>
    <xf numFmtId="0" fontId="1" fillId="0" borderId="34" xfId="45" applyNumberFormat="1" applyFont="1" applyFill="1" applyBorder="1" applyAlignment="1" applyProtection="1">
      <alignment horizontal="left" vertical="center"/>
      <protection/>
    </xf>
    <xf numFmtId="0" fontId="1" fillId="0" borderId="53" xfId="45" applyNumberFormat="1" applyFont="1" applyFill="1" applyBorder="1" applyAlignment="1" applyProtection="1">
      <alignment horizontal="left" vertical="center"/>
      <protection/>
    </xf>
    <xf numFmtId="49" fontId="18" fillId="0" borderId="50" xfId="45" applyNumberFormat="1" applyFont="1" applyFill="1" applyBorder="1" applyAlignment="1" applyProtection="1">
      <alignment horizontal="left" vertical="center"/>
      <protection/>
    </xf>
    <xf numFmtId="0" fontId="18" fillId="0" borderId="38" xfId="45" applyNumberFormat="1" applyFont="1" applyFill="1" applyBorder="1" applyAlignment="1" applyProtection="1">
      <alignment horizontal="left" vertical="center"/>
      <protection/>
    </xf>
    <xf numFmtId="0" fontId="18" fillId="0" borderId="51" xfId="45" applyNumberFormat="1" applyFont="1" applyFill="1" applyBorder="1" applyAlignment="1" applyProtection="1">
      <alignment horizontal="left" vertical="center"/>
      <protection/>
    </xf>
    <xf numFmtId="49" fontId="64" fillId="0" borderId="44" xfId="0" applyNumberFormat="1" applyFont="1" applyFill="1" applyBorder="1" applyAlignment="1" applyProtection="1">
      <alignment horizontal="left" vertical="center"/>
      <protection/>
    </xf>
    <xf numFmtId="0" fontId="64" fillId="0" borderId="45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4" fontId="18" fillId="0" borderId="50" xfId="45" applyNumberFormat="1" applyFont="1" applyFill="1" applyBorder="1" applyAlignment="1" applyProtection="1">
      <alignment horizontal="right" vertical="center"/>
      <protection/>
    </xf>
    <xf numFmtId="0" fontId="18" fillId="0" borderId="38" xfId="45" applyNumberFormat="1" applyFont="1" applyFill="1" applyBorder="1" applyAlignment="1" applyProtection="1">
      <alignment horizontal="right" vertical="center"/>
      <protection/>
    </xf>
    <xf numFmtId="0" fontId="18" fillId="0" borderId="51" xfId="45" applyNumberFormat="1" applyFont="1" applyFill="1" applyBorder="1" applyAlignment="1" applyProtection="1">
      <alignment horizontal="right" vertical="center"/>
      <protection/>
    </xf>
    <xf numFmtId="49" fontId="18" fillId="0" borderId="35" xfId="45" applyNumberFormat="1" applyFont="1" applyFill="1" applyBorder="1" applyAlignment="1" applyProtection="1">
      <alignment horizontal="left" vertical="center"/>
      <protection/>
    </xf>
    <xf numFmtId="0" fontId="18" fillId="0" borderId="35" xfId="45" applyNumberFormat="1" applyFont="1" applyFill="1" applyBorder="1" applyAlignment="1" applyProtection="1">
      <alignment horizontal="left" vertical="center"/>
      <protection/>
    </xf>
    <xf numFmtId="49" fontId="4" fillId="0" borderId="54" xfId="45" applyNumberFormat="1" applyFont="1" applyFill="1" applyBorder="1" applyAlignment="1" applyProtection="1">
      <alignment horizontal="left" vertical="center"/>
      <protection/>
    </xf>
    <xf numFmtId="0" fontId="4" fillId="0" borderId="55" xfId="45" applyNumberFormat="1" applyFont="1" applyFill="1" applyBorder="1" applyAlignment="1" applyProtection="1">
      <alignment horizontal="left" vertical="center"/>
      <protection/>
    </xf>
    <xf numFmtId="0" fontId="4" fillId="0" borderId="56" xfId="45" applyNumberFormat="1" applyFont="1" applyFill="1" applyBorder="1" applyAlignment="1" applyProtection="1">
      <alignment horizontal="left" vertical="center"/>
      <protection/>
    </xf>
    <xf numFmtId="0" fontId="1" fillId="0" borderId="10" xfId="45" applyNumberFormat="1" applyFont="1" applyFill="1" applyBorder="1" applyAlignment="1" applyProtection="1">
      <alignment horizontal="left" vertical="center" wrapText="1"/>
      <protection/>
    </xf>
    <xf numFmtId="0" fontId="1" fillId="0" borderId="0" xfId="45" applyNumberFormat="1" applyFont="1" applyFill="1" applyBorder="1" applyAlignment="1" applyProtection="1">
      <alignment horizontal="left" vertical="center"/>
      <protection/>
    </xf>
    <xf numFmtId="0" fontId="1" fillId="0" borderId="33" xfId="45" applyNumberFormat="1" applyFont="1" applyFill="1" applyBorder="1" applyAlignment="1" applyProtection="1">
      <alignment horizontal="left" vertical="center"/>
      <protection/>
    </xf>
    <xf numFmtId="0" fontId="1" fillId="0" borderId="24" xfId="45" applyNumberFormat="1" applyFont="1" applyFill="1" applyBorder="1" applyAlignment="1" applyProtection="1">
      <alignment horizontal="left" vertical="center"/>
      <protection/>
    </xf>
    <xf numFmtId="0" fontId="1" fillId="0" borderId="0" xfId="45" applyNumberFormat="1" applyFont="1" applyFill="1" applyBorder="1" applyAlignment="1" applyProtection="1">
      <alignment horizontal="left" vertical="center" wrapText="1"/>
      <protection/>
    </xf>
    <xf numFmtId="49" fontId="1" fillId="0" borderId="0" xfId="45" applyNumberFormat="1" applyFont="1" applyFill="1" applyBorder="1" applyAlignment="1" applyProtection="1">
      <alignment horizontal="left" vertical="center"/>
      <protection/>
    </xf>
    <xf numFmtId="0" fontId="1" fillId="0" borderId="31" xfId="45" applyNumberFormat="1" applyFont="1" applyFill="1" applyBorder="1" applyAlignment="1" applyProtection="1">
      <alignment horizontal="left" vertical="center" wrapText="1"/>
      <protection/>
    </xf>
    <xf numFmtId="0" fontId="1" fillId="0" borderId="48" xfId="45" applyNumberFormat="1" applyFont="1" applyFill="1" applyBorder="1" applyAlignment="1" applyProtection="1">
      <alignment horizontal="left" vertical="center"/>
      <protection/>
    </xf>
    <xf numFmtId="0" fontId="1" fillId="0" borderId="10" xfId="45" applyNumberFormat="1" applyFont="1" applyFill="1" applyBorder="1" applyAlignment="1" applyProtection="1">
      <alignment horizontal="left" vertical="center"/>
      <protection/>
    </xf>
    <xf numFmtId="49" fontId="1" fillId="0" borderId="31" xfId="45" applyNumberFormat="1" applyFont="1" applyFill="1" applyBorder="1" applyAlignment="1" applyProtection="1">
      <alignment horizontal="left" vertical="center"/>
      <protection/>
    </xf>
    <xf numFmtId="0" fontId="1" fillId="0" borderId="31" xfId="45" applyNumberFormat="1" applyFont="1" applyFill="1" applyBorder="1" applyAlignment="1" applyProtection="1">
      <alignment horizontal="left" vertical="center"/>
      <protection/>
    </xf>
    <xf numFmtId="0" fontId="4" fillId="0" borderId="0" xfId="45" applyNumberFormat="1" applyFont="1" applyFill="1" applyBorder="1" applyAlignment="1" applyProtection="1">
      <alignment horizontal="left" vertical="center" wrapText="1"/>
      <protection/>
    </xf>
    <xf numFmtId="0" fontId="4" fillId="0" borderId="0" xfId="45" applyNumberFormat="1" applyFont="1" applyFill="1" applyBorder="1" applyAlignment="1" applyProtection="1">
      <alignment horizontal="left" vertical="center"/>
      <protection/>
    </xf>
    <xf numFmtId="0" fontId="3" fillId="0" borderId="24" xfId="45" applyNumberFormat="1" applyFont="1" applyFill="1" applyBorder="1" applyAlignment="1" applyProtection="1">
      <alignment horizontal="center" vertical="center"/>
      <protection/>
    </xf>
    <xf numFmtId="0" fontId="1" fillId="0" borderId="49" xfId="45" applyNumberFormat="1" applyFont="1" applyFill="1" applyBorder="1" applyAlignment="1" applyProtection="1">
      <alignment horizontal="left" vertical="center" wrapText="1"/>
      <protection/>
    </xf>
    <xf numFmtId="0" fontId="1" fillId="0" borderId="25" xfId="45" applyNumberFormat="1" applyFont="1" applyFill="1" applyBorder="1" applyAlignment="1" applyProtection="1">
      <alignment horizontal="left" vertical="center"/>
      <protection/>
    </xf>
    <xf numFmtId="0" fontId="4" fillId="0" borderId="25" xfId="45" applyNumberFormat="1" applyFont="1" applyFill="1" applyBorder="1" applyAlignment="1" applyProtection="1">
      <alignment horizontal="left" vertical="center" wrapText="1"/>
      <protection/>
    </xf>
    <xf numFmtId="0" fontId="4" fillId="0" borderId="25" xfId="45" applyNumberFormat="1" applyFont="1" applyFill="1" applyBorder="1" applyAlignment="1" applyProtection="1">
      <alignment horizontal="left" vertical="center"/>
      <protection/>
    </xf>
    <xf numFmtId="0" fontId="1" fillId="0" borderId="25" xfId="45" applyNumberFormat="1" applyFont="1" applyFill="1" applyBorder="1" applyAlignment="1" applyProtection="1">
      <alignment horizontal="left" vertical="center" wrapText="1"/>
      <protection/>
    </xf>
    <xf numFmtId="49" fontId="1" fillId="0" borderId="29" xfId="45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21" fillId="35" borderId="0" xfId="45" applyFont="1" applyFill="1" applyBorder="1" applyAlignment="1">
      <alignment horizontal="left" wrapText="1"/>
      <protection/>
    </xf>
    <xf numFmtId="49" fontId="9" fillId="37" borderId="0" xfId="0" applyNumberFormat="1" applyFont="1" applyFill="1" applyBorder="1" applyAlignment="1" applyProtection="1">
      <alignment horizontal="left" vertical="center"/>
      <protection/>
    </xf>
    <xf numFmtId="4" fontId="9" fillId="37" borderId="0" xfId="0" applyNumberFormat="1" applyFont="1" applyFill="1" applyBorder="1" applyAlignment="1" applyProtection="1">
      <alignment horizontal="right" vertical="center"/>
      <protection/>
    </xf>
    <xf numFmtId="49" fontId="9" fillId="37" borderId="0" xfId="0" applyNumberFormat="1" applyFont="1" applyFill="1" applyBorder="1" applyAlignment="1" applyProtection="1">
      <alignment horizontal="right" vertical="center"/>
      <protection/>
    </xf>
    <xf numFmtId="0" fontId="4" fillId="37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49" fontId="65" fillId="0" borderId="0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RNIZACE%20TELES_SO.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DERNIZACE%20TELES_SO.01_neplat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V~1\AppData\Local\Temp\MODERNIZACE%20TELES_SO.03_slep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VORN"/>
      <sheetName val="Stavební rozpočet"/>
    </sheetNames>
    <sheetDataSet>
      <sheetData sheetId="2">
        <row r="2">
          <cell r="D2" t="str">
            <v>MODERNIZACE SBĚRNÉHO DVORA TELES</v>
          </cell>
          <cell r="I2" t="str">
            <v>TECHNICKÁ A LESNÍ SPRÁVA CHOTĚBOŘ s.r.o.</v>
          </cell>
        </row>
        <row r="4">
          <cell r="G4" t="str">
            <v> </v>
          </cell>
          <cell r="I4" t="str">
            <v>Jiří Křivský</v>
          </cell>
        </row>
        <row r="6">
          <cell r="D6" t="str">
            <v>Chotěboř</v>
          </cell>
          <cell r="G6" t="str">
            <v> </v>
          </cell>
        </row>
        <row r="8">
          <cell r="G8" t="str">
            <v>16.10.2018</v>
          </cell>
          <cell r="I8" t="str">
            <v>Ing. Hana Paulová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 rozpočet"/>
      <sheetName val="Krycí list rozpočtu"/>
      <sheetName val="VORN"/>
    </sheetNames>
    <sheetDataSet>
      <sheetData sheetId="0">
        <row r="4">
          <cell r="D4" t="str">
            <v>SO.01 SBĚRNÝ DVŮR - ZVÝŠENÍ KAPACITY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Stavební rozpočet"/>
      <sheetName val="VORN"/>
      <sheetName val="Pokyny"/>
    </sheetNames>
    <sheetDataSet>
      <sheetData sheetId="2">
        <row r="37">
          <cell r="I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6">
      <selection activeCell="C30" sqref="C30"/>
    </sheetView>
  </sheetViews>
  <sheetFormatPr defaultColWidth="11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1" customWidth="1"/>
  </cols>
  <sheetData>
    <row r="1" spans="1:9" ht="72.75" customHeight="1">
      <c r="A1" s="119" t="s">
        <v>332</v>
      </c>
      <c r="B1" s="119"/>
      <c r="C1" s="119"/>
      <c r="D1" s="119"/>
      <c r="E1" s="119"/>
      <c r="F1" s="119"/>
      <c r="G1" s="119"/>
      <c r="H1" s="119"/>
      <c r="I1" s="119"/>
    </row>
    <row r="2" spans="1:10" ht="12">
      <c r="A2" s="150" t="s">
        <v>1</v>
      </c>
      <c r="B2" s="151"/>
      <c r="C2" s="152" t="str">
        <f>'Stavební rozpočet'!C2</f>
        <v>MODERNIZACE SBĚRNÉHO DVORA TELES</v>
      </c>
      <c r="D2" s="153"/>
      <c r="E2" s="154" t="s">
        <v>220</v>
      </c>
      <c r="F2" s="154" t="str">
        <f>'Stavební rozpočet'!I2</f>
        <v>TECHNICKÁ A LESNÍ SPRÁVA CHOTĚBOŘ s.r.o.</v>
      </c>
      <c r="G2" s="151"/>
      <c r="H2" s="154" t="s">
        <v>314</v>
      </c>
      <c r="I2" s="155"/>
      <c r="J2" s="2"/>
    </row>
    <row r="3" spans="1:10" ht="12">
      <c r="A3" s="145"/>
      <c r="B3" s="118"/>
      <c r="C3" s="149"/>
      <c r="D3" s="149"/>
      <c r="E3" s="118"/>
      <c r="F3" s="118"/>
      <c r="G3" s="118"/>
      <c r="H3" s="118"/>
      <c r="I3" s="147"/>
      <c r="J3" s="2"/>
    </row>
    <row r="4" spans="1:10" ht="12">
      <c r="A4" s="139" t="s">
        <v>2</v>
      </c>
      <c r="B4" s="118"/>
      <c r="C4" s="148" t="str">
        <f>'Stavební rozpočet'!C4</f>
        <v>Navýšení kapacity</v>
      </c>
      <c r="D4" s="149"/>
      <c r="E4" s="117" t="s">
        <v>221</v>
      </c>
      <c r="F4" s="117" t="str">
        <f>'Stavební rozpočet'!I4</f>
        <v>Jiří Křivský</v>
      </c>
      <c r="G4" s="118"/>
      <c r="H4" s="117" t="s">
        <v>314</v>
      </c>
      <c r="I4" s="146"/>
      <c r="J4" s="2"/>
    </row>
    <row r="5" spans="1:10" ht="12">
      <c r="A5" s="145"/>
      <c r="B5" s="118"/>
      <c r="C5" s="149"/>
      <c r="D5" s="149"/>
      <c r="E5" s="118"/>
      <c r="F5" s="118"/>
      <c r="G5" s="118"/>
      <c r="H5" s="118"/>
      <c r="I5" s="147"/>
      <c r="J5" s="2"/>
    </row>
    <row r="6" spans="1:10" ht="12">
      <c r="A6" s="139" t="s">
        <v>3</v>
      </c>
      <c r="B6" s="118"/>
      <c r="C6" s="117" t="str">
        <f>'Stavební rozpočet'!C6</f>
        <v>Chotěboř</v>
      </c>
      <c r="D6" s="118"/>
      <c r="E6" s="117" t="s">
        <v>222</v>
      </c>
      <c r="F6" s="117" t="str">
        <f>'Stavební rozpočet'!I6</f>
        <v> </v>
      </c>
      <c r="G6" s="118"/>
      <c r="H6" s="117" t="s">
        <v>314</v>
      </c>
      <c r="I6" s="146"/>
      <c r="J6" s="2"/>
    </row>
    <row r="7" spans="1:10" ht="12">
      <c r="A7" s="145"/>
      <c r="B7" s="118"/>
      <c r="C7" s="118"/>
      <c r="D7" s="118"/>
      <c r="E7" s="118"/>
      <c r="F7" s="118"/>
      <c r="G7" s="118"/>
      <c r="H7" s="118"/>
      <c r="I7" s="147"/>
      <c r="J7" s="2"/>
    </row>
    <row r="8" spans="1:10" ht="12">
      <c r="A8" s="139" t="s">
        <v>202</v>
      </c>
      <c r="B8" s="118"/>
      <c r="C8" s="117" t="str">
        <f>'Stavební rozpočet'!G4</f>
        <v> </v>
      </c>
      <c r="D8" s="118"/>
      <c r="E8" s="117" t="s">
        <v>203</v>
      </c>
      <c r="F8" s="117" t="str">
        <f>'Stavební rozpočet'!G6</f>
        <v> </v>
      </c>
      <c r="G8" s="118"/>
      <c r="H8" s="142" t="s">
        <v>315</v>
      </c>
      <c r="I8" s="146" t="s">
        <v>54</v>
      </c>
      <c r="J8" s="2"/>
    </row>
    <row r="9" spans="1:10" ht="12">
      <c r="A9" s="145"/>
      <c r="B9" s="118"/>
      <c r="C9" s="118"/>
      <c r="D9" s="118"/>
      <c r="E9" s="118"/>
      <c r="F9" s="118"/>
      <c r="G9" s="118"/>
      <c r="H9" s="118"/>
      <c r="I9" s="147"/>
      <c r="J9" s="2"/>
    </row>
    <row r="10" spans="1:10" ht="12">
      <c r="A10" s="139" t="s">
        <v>4</v>
      </c>
      <c r="B10" s="118"/>
      <c r="C10" s="117" t="str">
        <f>'Stavební rozpočet'!C8</f>
        <v> </v>
      </c>
      <c r="D10" s="118"/>
      <c r="E10" s="117" t="s">
        <v>223</v>
      </c>
      <c r="F10" s="117" t="str">
        <f>'Stavební rozpočet'!I8</f>
        <v>Ing. Hana Paulová</v>
      </c>
      <c r="G10" s="118"/>
      <c r="H10" s="142" t="s">
        <v>316</v>
      </c>
      <c r="I10" s="143" t="str">
        <f>'Stavební rozpočet'!G8</f>
        <v>16.10.2018</v>
      </c>
      <c r="J10" s="2"/>
    </row>
    <row r="11" spans="1:10" ht="12">
      <c r="A11" s="140"/>
      <c r="B11" s="141"/>
      <c r="C11" s="141"/>
      <c r="D11" s="141"/>
      <c r="E11" s="141"/>
      <c r="F11" s="141"/>
      <c r="G11" s="141"/>
      <c r="H11" s="141"/>
      <c r="I11" s="144"/>
      <c r="J11" s="2"/>
    </row>
    <row r="12" spans="1:9" ht="23.25" customHeight="1">
      <c r="A12" s="135" t="s">
        <v>276</v>
      </c>
      <c r="B12" s="136"/>
      <c r="C12" s="136"/>
      <c r="D12" s="136"/>
      <c r="E12" s="136"/>
      <c r="F12" s="136"/>
      <c r="G12" s="136"/>
      <c r="H12" s="136"/>
      <c r="I12" s="136"/>
    </row>
    <row r="13" spans="1:10" ht="26.25" customHeight="1">
      <c r="A13" s="57" t="s">
        <v>277</v>
      </c>
      <c r="B13" s="137" t="s">
        <v>288</v>
      </c>
      <c r="C13" s="138"/>
      <c r="D13" s="57" t="s">
        <v>290</v>
      </c>
      <c r="E13" s="137" t="s">
        <v>299</v>
      </c>
      <c r="F13" s="138"/>
      <c r="G13" s="57" t="s">
        <v>300</v>
      </c>
      <c r="H13" s="137" t="s">
        <v>317</v>
      </c>
      <c r="I13" s="138"/>
      <c r="J13" s="2"/>
    </row>
    <row r="14" spans="1:10" ht="15" customHeight="1">
      <c r="A14" s="58" t="s">
        <v>278</v>
      </c>
      <c r="B14" s="59" t="s">
        <v>289</v>
      </c>
      <c r="C14" s="60">
        <f>SUM('Stavební rozpočet'!AB12:AB119)</f>
        <v>0</v>
      </c>
      <c r="D14" s="133" t="s">
        <v>291</v>
      </c>
      <c r="E14" s="134"/>
      <c r="F14" s="60">
        <v>0</v>
      </c>
      <c r="G14" s="133" t="s">
        <v>301</v>
      </c>
      <c r="H14" s="134"/>
      <c r="I14" s="60">
        <f>VORN!F29</f>
        <v>0</v>
      </c>
      <c r="J14" s="2"/>
    </row>
    <row r="15" spans="1:10" ht="15" customHeight="1">
      <c r="A15" s="61"/>
      <c r="B15" s="59" t="s">
        <v>231</v>
      </c>
      <c r="C15" s="60">
        <f>SUM('Stavební rozpočet'!AC12:AC119)</f>
        <v>0</v>
      </c>
      <c r="D15" s="133" t="s">
        <v>292</v>
      </c>
      <c r="E15" s="134"/>
      <c r="F15" s="60">
        <v>0</v>
      </c>
      <c r="G15" s="133" t="s">
        <v>302</v>
      </c>
      <c r="H15" s="134"/>
      <c r="I15" s="60">
        <f>VORN!F30</f>
        <v>0</v>
      </c>
      <c r="J15" s="2"/>
    </row>
    <row r="16" spans="1:10" ht="15" customHeight="1">
      <c r="A16" s="58" t="s">
        <v>279</v>
      </c>
      <c r="B16" s="59" t="s">
        <v>289</v>
      </c>
      <c r="C16" s="60">
        <f>SUM('Stavební rozpočet'!AD12:AD119)</f>
        <v>0</v>
      </c>
      <c r="D16" s="133" t="s">
        <v>293</v>
      </c>
      <c r="E16" s="134"/>
      <c r="F16" s="60">
        <v>0</v>
      </c>
      <c r="G16" s="133" t="s">
        <v>303</v>
      </c>
      <c r="H16" s="134"/>
      <c r="I16" s="60">
        <f>VORN!F31</f>
        <v>0</v>
      </c>
      <c r="J16" s="2"/>
    </row>
    <row r="17" spans="1:10" ht="15" customHeight="1">
      <c r="A17" s="61"/>
      <c r="B17" s="59" t="s">
        <v>231</v>
      </c>
      <c r="C17" s="60">
        <f>SUM('Stavební rozpočet'!AE12:AE119)</f>
        <v>0</v>
      </c>
      <c r="D17" s="133"/>
      <c r="E17" s="134"/>
      <c r="F17" s="62"/>
      <c r="G17" s="133" t="s">
        <v>304</v>
      </c>
      <c r="H17" s="134"/>
      <c r="I17" s="60">
        <f>VORN!F32</f>
        <v>0</v>
      </c>
      <c r="J17" s="2"/>
    </row>
    <row r="18" spans="1:10" ht="15" customHeight="1">
      <c r="A18" s="58" t="s">
        <v>280</v>
      </c>
      <c r="B18" s="59" t="s">
        <v>289</v>
      </c>
      <c r="C18" s="60">
        <f>SUM('Stavební rozpočet'!AF12:AF119)</f>
        <v>0</v>
      </c>
      <c r="D18" s="133"/>
      <c r="E18" s="134"/>
      <c r="F18" s="62"/>
      <c r="G18" s="133" t="s">
        <v>305</v>
      </c>
      <c r="H18" s="134"/>
      <c r="I18" s="60">
        <f>VORN!F33</f>
        <v>0</v>
      </c>
      <c r="J18" s="2"/>
    </row>
    <row r="19" spans="1:10" ht="15" customHeight="1">
      <c r="A19" s="61"/>
      <c r="B19" s="59" t="s">
        <v>231</v>
      </c>
      <c r="C19" s="60">
        <f>SUM('Stavební rozpočet'!AG12:AG119)</f>
        <v>0</v>
      </c>
      <c r="D19" s="133"/>
      <c r="E19" s="134"/>
      <c r="F19" s="62"/>
      <c r="G19" s="133" t="s">
        <v>306</v>
      </c>
      <c r="H19" s="134"/>
      <c r="I19" s="60">
        <f>VORN!I27</f>
        <v>0</v>
      </c>
      <c r="J19" s="2"/>
    </row>
    <row r="20" spans="1:10" ht="15" customHeight="1">
      <c r="A20" s="131" t="s">
        <v>199</v>
      </c>
      <c r="B20" s="132"/>
      <c r="C20" s="60">
        <f>SUM('Stavební rozpočet'!AH12:AH119)</f>
        <v>0</v>
      </c>
      <c r="D20" s="133"/>
      <c r="E20" s="134"/>
      <c r="F20" s="62"/>
      <c r="G20" s="133"/>
      <c r="H20" s="134"/>
      <c r="I20" s="62"/>
      <c r="J20" s="2"/>
    </row>
    <row r="21" spans="1:10" ht="15" customHeight="1">
      <c r="A21" s="131" t="s">
        <v>281</v>
      </c>
      <c r="B21" s="132"/>
      <c r="C21" s="60">
        <f>SUM('Stavební rozpočet'!Z12:Z119)</f>
        <v>0</v>
      </c>
      <c r="D21" s="133"/>
      <c r="E21" s="134"/>
      <c r="F21" s="62"/>
      <c r="G21" s="133"/>
      <c r="H21" s="134"/>
      <c r="I21" s="62"/>
      <c r="J21" s="2"/>
    </row>
    <row r="22" spans="1:10" ht="16.5" customHeight="1">
      <c r="A22" s="131" t="s">
        <v>282</v>
      </c>
      <c r="B22" s="132"/>
      <c r="C22" s="60">
        <f>ROUND(SUM(C14:C21),0)</f>
        <v>0</v>
      </c>
      <c r="D22" s="131" t="s">
        <v>294</v>
      </c>
      <c r="E22" s="132"/>
      <c r="F22" s="60">
        <f>SUM(F14:F21)</f>
        <v>0</v>
      </c>
      <c r="G22" s="131" t="s">
        <v>307</v>
      </c>
      <c r="H22" s="132"/>
      <c r="I22" s="60">
        <f>I19</f>
        <v>0</v>
      </c>
      <c r="J22" s="2"/>
    </row>
    <row r="23" spans="1:10" ht="15" customHeight="1">
      <c r="A23" s="46"/>
      <c r="B23" s="46"/>
      <c r="C23" s="63"/>
      <c r="D23" s="131" t="s">
        <v>295</v>
      </c>
      <c r="E23" s="132"/>
      <c r="F23" s="64">
        <v>0</v>
      </c>
      <c r="G23" s="131" t="s">
        <v>308</v>
      </c>
      <c r="H23" s="132"/>
      <c r="I23" s="60">
        <f>VORN!I27</f>
        <v>0</v>
      </c>
      <c r="J23" s="2"/>
    </row>
    <row r="24" spans="4:10" ht="15" customHeight="1">
      <c r="D24" s="46"/>
      <c r="E24" s="46"/>
      <c r="F24" s="65"/>
      <c r="G24" s="131" t="s">
        <v>309</v>
      </c>
      <c r="H24" s="132"/>
      <c r="I24" s="60">
        <f>vorn_sum</f>
        <v>0</v>
      </c>
      <c r="J24" s="2"/>
    </row>
    <row r="25" spans="6:10" ht="15" customHeight="1">
      <c r="F25" s="66"/>
      <c r="G25" s="131" t="s">
        <v>310</v>
      </c>
      <c r="H25" s="132"/>
      <c r="I25" s="60">
        <f>vorn_sum</f>
        <v>0</v>
      </c>
      <c r="J25" s="2"/>
    </row>
    <row r="26" spans="1:9" ht="12">
      <c r="A26" s="67"/>
      <c r="B26" s="67"/>
      <c r="C26" s="67"/>
      <c r="G26" s="46"/>
      <c r="H26" s="46"/>
      <c r="I26" s="46"/>
    </row>
    <row r="27" spans="1:9" ht="15" customHeight="1">
      <c r="A27" s="126" t="s">
        <v>283</v>
      </c>
      <c r="B27" s="127"/>
      <c r="C27" s="68">
        <f>ROUND(SUM('Stavební rozpočet'!AJ12:AJ119),0)</f>
        <v>0</v>
      </c>
      <c r="D27" s="69"/>
      <c r="E27" s="67"/>
      <c r="F27" s="67"/>
      <c r="G27" s="67"/>
      <c r="H27" s="67"/>
      <c r="I27" s="67"/>
    </row>
    <row r="28" spans="1:10" ht="15" customHeight="1">
      <c r="A28" s="126" t="s">
        <v>284</v>
      </c>
      <c r="B28" s="127"/>
      <c r="C28" s="68">
        <f>ROUND(SUM('Stavební rozpočet'!AK12:AK119),0)</f>
        <v>0</v>
      </c>
      <c r="D28" s="126" t="s">
        <v>296</v>
      </c>
      <c r="E28" s="127"/>
      <c r="F28" s="68">
        <f>ROUND(C28*(15/100),2)</f>
        <v>0</v>
      </c>
      <c r="G28" s="126" t="s">
        <v>311</v>
      </c>
      <c r="H28" s="127"/>
      <c r="I28" s="68">
        <f>ROUND(SUM(C27:C29),0)</f>
        <v>0</v>
      </c>
      <c r="J28" s="2"/>
    </row>
    <row r="29" spans="1:10" ht="15" customHeight="1">
      <c r="A29" s="126" t="s">
        <v>285</v>
      </c>
      <c r="B29" s="127"/>
      <c r="C29" s="68">
        <f>ROUND(SUM(C22,F23,I23,I25),0)</f>
        <v>0</v>
      </c>
      <c r="D29" s="126" t="s">
        <v>297</v>
      </c>
      <c r="E29" s="127"/>
      <c r="F29" s="68">
        <f>ROUND(C29*(21/100),2)</f>
        <v>0</v>
      </c>
      <c r="G29" s="126" t="s">
        <v>312</v>
      </c>
      <c r="H29" s="127"/>
      <c r="I29" s="68">
        <f>ROUND(SUM(F28:F29)+I28,0)</f>
        <v>0</v>
      </c>
      <c r="J29" s="2"/>
    </row>
    <row r="30" spans="1:9" ht="12">
      <c r="A30" s="70"/>
      <c r="B30" s="70"/>
      <c r="C30" s="70"/>
      <c r="D30" s="70"/>
      <c r="E30" s="70"/>
      <c r="F30" s="70"/>
      <c r="G30" s="70"/>
      <c r="H30" s="70"/>
      <c r="I30" s="70"/>
    </row>
    <row r="31" spans="1:10" ht="14.25" customHeight="1">
      <c r="A31" s="128" t="s">
        <v>286</v>
      </c>
      <c r="B31" s="129"/>
      <c r="C31" s="130"/>
      <c r="D31" s="128" t="s">
        <v>298</v>
      </c>
      <c r="E31" s="129"/>
      <c r="F31" s="130"/>
      <c r="G31" s="128" t="s">
        <v>313</v>
      </c>
      <c r="H31" s="129"/>
      <c r="I31" s="130"/>
      <c r="J31" s="7"/>
    </row>
    <row r="32" spans="1:10" ht="14.25" customHeight="1">
      <c r="A32" s="120"/>
      <c r="B32" s="121"/>
      <c r="C32" s="122"/>
      <c r="D32" s="120"/>
      <c r="E32" s="121"/>
      <c r="F32" s="122"/>
      <c r="G32" s="120"/>
      <c r="H32" s="121"/>
      <c r="I32" s="122"/>
      <c r="J32" s="7"/>
    </row>
    <row r="33" spans="1:10" ht="14.25" customHeight="1">
      <c r="A33" s="120"/>
      <c r="B33" s="121"/>
      <c r="C33" s="122"/>
      <c r="D33" s="120"/>
      <c r="E33" s="121"/>
      <c r="F33" s="122"/>
      <c r="G33" s="120"/>
      <c r="H33" s="121"/>
      <c r="I33" s="122"/>
      <c r="J33" s="7"/>
    </row>
    <row r="34" spans="1:10" ht="14.25" customHeight="1">
      <c r="A34" s="120"/>
      <c r="B34" s="121"/>
      <c r="C34" s="122"/>
      <c r="D34" s="120"/>
      <c r="E34" s="121"/>
      <c r="F34" s="122"/>
      <c r="G34" s="120"/>
      <c r="H34" s="121"/>
      <c r="I34" s="122"/>
      <c r="J34" s="7"/>
    </row>
    <row r="35" spans="1:10" ht="14.25" customHeight="1">
      <c r="A35" s="123" t="s">
        <v>287</v>
      </c>
      <c r="B35" s="124"/>
      <c r="C35" s="125"/>
      <c r="D35" s="123" t="s">
        <v>287</v>
      </c>
      <c r="E35" s="124"/>
      <c r="F35" s="125"/>
      <c r="G35" s="123" t="s">
        <v>287</v>
      </c>
      <c r="H35" s="124"/>
      <c r="I35" s="125"/>
      <c r="J35" s="7"/>
    </row>
    <row r="36" spans="1:9" ht="11.25" customHeight="1">
      <c r="A36" s="71" t="s">
        <v>55</v>
      </c>
      <c r="B36" s="72"/>
      <c r="C36" s="72"/>
      <c r="D36" s="72"/>
      <c r="E36" s="72"/>
      <c r="F36" s="72"/>
      <c r="G36" s="72"/>
      <c r="H36" s="72"/>
      <c r="I36" s="72"/>
    </row>
    <row r="37" spans="1:9" ht="12">
      <c r="A37" s="117" t="s">
        <v>379</v>
      </c>
      <c r="B37" s="118"/>
      <c r="C37" s="118"/>
      <c r="D37" s="118"/>
      <c r="E37" s="118"/>
      <c r="F37" s="118"/>
      <c r="G37" s="118"/>
      <c r="H37" s="118"/>
      <c r="I37" s="118"/>
    </row>
  </sheetData>
  <sheetProtection/>
  <mergeCells count="83"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90" zoomScaleSheetLayoutView="90" zoomScalePageLayoutView="0" workbookViewId="0" topLeftCell="A4">
      <selection activeCell="H36" sqref="H36"/>
    </sheetView>
  </sheetViews>
  <sheetFormatPr defaultColWidth="11.57421875" defaultRowHeight="12.75"/>
  <cols>
    <col min="1" max="1" width="9.140625" style="73" customWidth="1"/>
    <col min="2" max="2" width="12.8515625" style="73" customWidth="1"/>
    <col min="3" max="3" width="22.8515625" style="73" customWidth="1"/>
    <col min="4" max="4" width="10.00390625" style="73" customWidth="1"/>
    <col min="5" max="5" width="14.00390625" style="73" customWidth="1"/>
    <col min="6" max="6" width="22.8515625" style="73" customWidth="1"/>
    <col min="7" max="7" width="9.140625" style="73" customWidth="1"/>
    <col min="8" max="8" width="17.140625" style="73" customWidth="1"/>
    <col min="9" max="9" width="22.8515625" style="73" customWidth="1"/>
    <col min="10" max="16384" width="11.57421875" style="73" customWidth="1"/>
  </cols>
  <sheetData>
    <row r="1" spans="1:9" ht="72.75" customHeight="1">
      <c r="A1" s="192" t="s">
        <v>319</v>
      </c>
      <c r="B1" s="192"/>
      <c r="C1" s="192"/>
      <c r="D1" s="192"/>
      <c r="E1" s="192"/>
      <c r="F1" s="192"/>
      <c r="G1" s="192"/>
      <c r="H1" s="192"/>
      <c r="I1" s="192"/>
    </row>
    <row r="2" spans="1:10" ht="12">
      <c r="A2" s="193" t="s">
        <v>1</v>
      </c>
      <c r="B2" s="194"/>
      <c r="C2" s="195" t="str">
        <f>'[1]Stavební rozpočet'!D2</f>
        <v>MODERNIZACE SBĚRNÉHO DVORA TELES</v>
      </c>
      <c r="D2" s="196"/>
      <c r="E2" s="197" t="s">
        <v>220</v>
      </c>
      <c r="F2" s="197" t="str">
        <f>'[1]Stavební rozpočet'!I2</f>
        <v>TECHNICKÁ A LESNÍ SPRÁVA CHOTĚBOŘ s.r.o.</v>
      </c>
      <c r="G2" s="194"/>
      <c r="H2" s="197" t="s">
        <v>314</v>
      </c>
      <c r="I2" s="198"/>
      <c r="J2" s="74"/>
    </row>
    <row r="3" spans="1:10" ht="12">
      <c r="A3" s="187"/>
      <c r="B3" s="180"/>
      <c r="C3" s="191"/>
      <c r="D3" s="191"/>
      <c r="E3" s="180"/>
      <c r="F3" s="180"/>
      <c r="G3" s="180"/>
      <c r="H3" s="180"/>
      <c r="I3" s="189"/>
      <c r="J3" s="74"/>
    </row>
    <row r="4" spans="1:10" ht="12.75" customHeight="1">
      <c r="A4" s="179" t="s">
        <v>2</v>
      </c>
      <c r="B4" s="180"/>
      <c r="C4" s="190" t="str">
        <f>'[2]Stavební rozpočet'!D4</f>
        <v>SO.01 SBĚRNÝ DVŮR - ZVÝŠENÍ KAPACITY</v>
      </c>
      <c r="D4" s="191"/>
      <c r="E4" s="183" t="s">
        <v>221</v>
      </c>
      <c r="F4" s="183" t="str">
        <f>'[1]Stavební rozpočet'!I4</f>
        <v>Jiří Křivský</v>
      </c>
      <c r="G4" s="180"/>
      <c r="H4" s="183" t="s">
        <v>314</v>
      </c>
      <c r="I4" s="188"/>
      <c r="J4" s="74"/>
    </row>
    <row r="5" spans="1:10" ht="12">
      <c r="A5" s="187"/>
      <c r="B5" s="180"/>
      <c r="C5" s="191"/>
      <c r="D5" s="191"/>
      <c r="E5" s="180"/>
      <c r="F5" s="180"/>
      <c r="G5" s="180"/>
      <c r="H5" s="180"/>
      <c r="I5" s="189"/>
      <c r="J5" s="74"/>
    </row>
    <row r="6" spans="1:10" ht="12">
      <c r="A6" s="179" t="s">
        <v>3</v>
      </c>
      <c r="B6" s="180"/>
      <c r="C6" s="183" t="str">
        <f>'[1]Stavební rozpočet'!D6</f>
        <v>Chotěboř</v>
      </c>
      <c r="D6" s="180"/>
      <c r="E6" s="183" t="s">
        <v>222</v>
      </c>
      <c r="F6" s="183"/>
      <c r="G6" s="180"/>
      <c r="H6" s="183" t="s">
        <v>314</v>
      </c>
      <c r="I6" s="188"/>
      <c r="J6" s="74"/>
    </row>
    <row r="7" spans="1:10" ht="12">
      <c r="A7" s="187"/>
      <c r="B7" s="180"/>
      <c r="C7" s="180"/>
      <c r="D7" s="180"/>
      <c r="E7" s="180"/>
      <c r="F7" s="180"/>
      <c r="G7" s="180"/>
      <c r="H7" s="180"/>
      <c r="I7" s="189"/>
      <c r="J7" s="74"/>
    </row>
    <row r="8" spans="1:10" ht="12">
      <c r="A8" s="179" t="s">
        <v>202</v>
      </c>
      <c r="B8" s="180"/>
      <c r="C8" s="183" t="str">
        <f>'[1]Stavební rozpočet'!G4</f>
        <v> </v>
      </c>
      <c r="D8" s="180"/>
      <c r="E8" s="183" t="s">
        <v>203</v>
      </c>
      <c r="F8" s="183" t="str">
        <f>'[1]Stavební rozpočet'!G6</f>
        <v> </v>
      </c>
      <c r="G8" s="180"/>
      <c r="H8" s="184" t="s">
        <v>315</v>
      </c>
      <c r="I8" s="188" t="s">
        <v>44</v>
      </c>
      <c r="J8" s="74"/>
    </row>
    <row r="9" spans="1:10" ht="12">
      <c r="A9" s="187"/>
      <c r="B9" s="180"/>
      <c r="C9" s="180"/>
      <c r="D9" s="180"/>
      <c r="E9" s="180"/>
      <c r="F9" s="180"/>
      <c r="G9" s="180"/>
      <c r="H9" s="180"/>
      <c r="I9" s="189"/>
      <c r="J9" s="74"/>
    </row>
    <row r="10" spans="1:10" ht="12">
      <c r="A10" s="179" t="s">
        <v>4</v>
      </c>
      <c r="B10" s="180"/>
      <c r="C10" s="183"/>
      <c r="D10" s="180"/>
      <c r="E10" s="183" t="s">
        <v>223</v>
      </c>
      <c r="F10" s="183" t="str">
        <f>'[1]Stavební rozpočet'!I8</f>
        <v>Ing. Hana Paulová</v>
      </c>
      <c r="G10" s="180"/>
      <c r="H10" s="184" t="s">
        <v>316</v>
      </c>
      <c r="I10" s="185" t="str">
        <f>'[1]Stavební rozpočet'!G8</f>
        <v>16.10.2018</v>
      </c>
      <c r="J10" s="74"/>
    </row>
    <row r="11" spans="1:10" ht="12">
      <c r="A11" s="181"/>
      <c r="B11" s="182"/>
      <c r="C11" s="182"/>
      <c r="D11" s="182"/>
      <c r="E11" s="182"/>
      <c r="F11" s="182"/>
      <c r="G11" s="182"/>
      <c r="H11" s="182"/>
      <c r="I11" s="186"/>
      <c r="J11" s="74"/>
    </row>
    <row r="12" spans="1:9" ht="1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customHeight="1" thickBot="1">
      <c r="A13" s="174" t="s">
        <v>320</v>
      </c>
      <c r="B13" s="175"/>
      <c r="C13" s="175"/>
      <c r="D13" s="175"/>
      <c r="E13" s="175"/>
      <c r="F13" s="76"/>
      <c r="G13" s="76"/>
      <c r="H13" s="76"/>
      <c r="I13" s="76"/>
    </row>
    <row r="14" spans="1:10" ht="12.75">
      <c r="A14" s="176" t="s">
        <v>321</v>
      </c>
      <c r="B14" s="177"/>
      <c r="C14" s="177"/>
      <c r="D14" s="177"/>
      <c r="E14" s="178"/>
      <c r="F14" s="77" t="s">
        <v>322</v>
      </c>
      <c r="G14" s="77" t="s">
        <v>215</v>
      </c>
      <c r="H14" s="77" t="s">
        <v>323</v>
      </c>
      <c r="I14" s="77" t="s">
        <v>322</v>
      </c>
      <c r="J14" s="78"/>
    </row>
    <row r="15" spans="1:10" ht="12">
      <c r="A15" s="156" t="s">
        <v>291</v>
      </c>
      <c r="B15" s="157"/>
      <c r="C15" s="157"/>
      <c r="D15" s="157"/>
      <c r="E15" s="158"/>
      <c r="F15" s="79">
        <v>0</v>
      </c>
      <c r="G15" s="80"/>
      <c r="H15" s="79"/>
      <c r="I15" s="79">
        <f>H15*G15/100</f>
        <v>0</v>
      </c>
      <c r="J15" s="74"/>
    </row>
    <row r="16" spans="1:10" ht="12">
      <c r="A16" s="156" t="s">
        <v>292</v>
      </c>
      <c r="B16" s="157"/>
      <c r="C16" s="157"/>
      <c r="D16" s="157"/>
      <c r="E16" s="158"/>
      <c r="F16" s="79">
        <v>0</v>
      </c>
      <c r="G16" s="81"/>
      <c r="H16" s="81"/>
      <c r="I16" s="79">
        <f>F16</f>
        <v>0</v>
      </c>
      <c r="J16" s="74"/>
    </row>
    <row r="17" spans="1:10" ht="12.75" thickBot="1">
      <c r="A17" s="162" t="s">
        <v>293</v>
      </c>
      <c r="B17" s="163"/>
      <c r="C17" s="163"/>
      <c r="D17" s="163"/>
      <c r="E17" s="164"/>
      <c r="F17" s="82">
        <v>0</v>
      </c>
      <c r="G17" s="83"/>
      <c r="H17" s="83"/>
      <c r="I17" s="82">
        <f>F17</f>
        <v>0</v>
      </c>
      <c r="J17" s="74"/>
    </row>
    <row r="18" spans="1:10" ht="13.5" thickBot="1">
      <c r="A18" s="159" t="s">
        <v>324</v>
      </c>
      <c r="B18" s="160"/>
      <c r="C18" s="160"/>
      <c r="D18" s="160"/>
      <c r="E18" s="161"/>
      <c r="F18" s="84"/>
      <c r="G18" s="85"/>
      <c r="H18" s="85"/>
      <c r="I18" s="86">
        <f>SUM(I15:I17)</f>
        <v>0</v>
      </c>
      <c r="J18" s="78"/>
    </row>
    <row r="19" spans="1:9" ht="12.75" thickBot="1">
      <c r="A19" s="87"/>
      <c r="B19" s="87"/>
      <c r="C19" s="87"/>
      <c r="D19" s="87"/>
      <c r="E19" s="87"/>
      <c r="F19" s="87"/>
      <c r="G19" s="87"/>
      <c r="H19" s="87"/>
      <c r="I19" s="87"/>
    </row>
    <row r="20" spans="1:10" ht="12.75">
      <c r="A20" s="176" t="s">
        <v>317</v>
      </c>
      <c r="B20" s="177"/>
      <c r="C20" s="177"/>
      <c r="D20" s="177"/>
      <c r="E20" s="178"/>
      <c r="F20" s="77" t="s">
        <v>322</v>
      </c>
      <c r="G20" s="77" t="s">
        <v>215</v>
      </c>
      <c r="H20" s="77" t="s">
        <v>323</v>
      </c>
      <c r="I20" s="77" t="s">
        <v>322</v>
      </c>
      <c r="J20" s="78"/>
    </row>
    <row r="21" spans="1:10" ht="12">
      <c r="A21" s="156" t="s">
        <v>301</v>
      </c>
      <c r="B21" s="157"/>
      <c r="C21" s="157"/>
      <c r="D21" s="157"/>
      <c r="E21" s="158"/>
      <c r="F21" s="79">
        <v>0</v>
      </c>
      <c r="G21" s="88"/>
      <c r="H21" s="79">
        <f>'Krycí list rozpočtu'!C22</f>
        <v>0</v>
      </c>
      <c r="I21" s="79">
        <f>H21*G21/100</f>
        <v>0</v>
      </c>
      <c r="J21" s="74"/>
    </row>
    <row r="22" spans="1:10" ht="12">
      <c r="A22" s="156" t="s">
        <v>302</v>
      </c>
      <c r="B22" s="157"/>
      <c r="C22" s="157"/>
      <c r="D22" s="157"/>
      <c r="E22" s="158"/>
      <c r="F22" s="79">
        <v>0</v>
      </c>
      <c r="G22" s="81"/>
      <c r="H22" s="81"/>
      <c r="I22" s="79">
        <f>F22</f>
        <v>0</v>
      </c>
      <c r="J22" s="74"/>
    </row>
    <row r="23" spans="1:10" ht="12">
      <c r="A23" s="156" t="s">
        <v>303</v>
      </c>
      <c r="B23" s="157"/>
      <c r="C23" s="157"/>
      <c r="D23" s="157"/>
      <c r="E23" s="158"/>
      <c r="F23" s="79">
        <v>0</v>
      </c>
      <c r="G23" s="81"/>
      <c r="H23" s="81"/>
      <c r="I23" s="79">
        <f>F23</f>
        <v>0</v>
      </c>
      <c r="J23" s="74"/>
    </row>
    <row r="24" spans="1:10" ht="12">
      <c r="A24" s="156" t="s">
        <v>304</v>
      </c>
      <c r="B24" s="157"/>
      <c r="C24" s="157"/>
      <c r="D24" s="157"/>
      <c r="E24" s="158"/>
      <c r="F24" s="79">
        <v>0</v>
      </c>
      <c r="G24" s="81"/>
      <c r="H24" s="81"/>
      <c r="I24" s="79">
        <f>F24</f>
        <v>0</v>
      </c>
      <c r="J24" s="74"/>
    </row>
    <row r="25" spans="1:10" ht="12">
      <c r="A25" s="156" t="s">
        <v>305</v>
      </c>
      <c r="B25" s="157"/>
      <c r="C25" s="157"/>
      <c r="D25" s="157"/>
      <c r="E25" s="158"/>
      <c r="F25" s="79">
        <v>0</v>
      </c>
      <c r="G25" s="81"/>
      <c r="H25" s="81"/>
      <c r="I25" s="79">
        <f>F25</f>
        <v>0</v>
      </c>
      <c r="J25" s="74"/>
    </row>
    <row r="26" spans="1:10" ht="12.75" thickBot="1">
      <c r="A26" s="162" t="s">
        <v>306</v>
      </c>
      <c r="B26" s="163"/>
      <c r="C26" s="163"/>
      <c r="D26" s="163"/>
      <c r="E26" s="164"/>
      <c r="F26" s="82">
        <v>0</v>
      </c>
      <c r="G26" s="83"/>
      <c r="H26" s="83"/>
      <c r="I26" s="82">
        <f>F26</f>
        <v>0</v>
      </c>
      <c r="J26" s="74"/>
    </row>
    <row r="27" spans="1:10" ht="13.5" thickBot="1">
      <c r="A27" s="159" t="s">
        <v>325</v>
      </c>
      <c r="B27" s="160"/>
      <c r="C27" s="160"/>
      <c r="D27" s="160"/>
      <c r="E27" s="161"/>
      <c r="F27" s="84"/>
      <c r="G27" s="85"/>
      <c r="H27" s="85"/>
      <c r="I27" s="86">
        <f>SUM(I21:I26)</f>
        <v>0</v>
      </c>
      <c r="J27" s="78"/>
    </row>
    <row r="28" spans="1:9" ht="12.75" thickBot="1">
      <c r="A28" s="87"/>
      <c r="B28" s="87"/>
      <c r="C28" s="87"/>
      <c r="D28" s="87"/>
      <c r="E28" s="87"/>
      <c r="F28" s="87"/>
      <c r="G28" s="87"/>
      <c r="H28" s="87"/>
      <c r="I28" s="87"/>
    </row>
    <row r="29" spans="1:10" ht="15" customHeight="1" thickBot="1">
      <c r="A29" s="165" t="s">
        <v>326</v>
      </c>
      <c r="B29" s="166"/>
      <c r="C29" s="166"/>
      <c r="D29" s="166"/>
      <c r="E29" s="167"/>
      <c r="F29" s="171">
        <f>I18+I27</f>
        <v>0</v>
      </c>
      <c r="G29" s="172"/>
      <c r="H29" s="172"/>
      <c r="I29" s="173"/>
      <c r="J29" s="78"/>
    </row>
    <row r="30" spans="1:9" ht="12">
      <c r="A30" s="89"/>
      <c r="B30" s="89"/>
      <c r="C30" s="89"/>
      <c r="D30" s="89"/>
      <c r="E30" s="89"/>
      <c r="F30" s="89"/>
      <c r="G30" s="89"/>
      <c r="H30" s="89"/>
      <c r="I30" s="89"/>
    </row>
    <row r="33" spans="1:9" ht="15" customHeight="1" thickBot="1">
      <c r="A33" s="174" t="s">
        <v>327</v>
      </c>
      <c r="B33" s="175"/>
      <c r="C33" s="175"/>
      <c r="D33" s="175"/>
      <c r="E33" s="175"/>
      <c r="F33" s="76"/>
      <c r="G33" s="76"/>
      <c r="H33" s="76"/>
      <c r="I33" s="76"/>
    </row>
    <row r="34" spans="1:10" ht="12.75">
      <c r="A34" s="176" t="s">
        <v>328</v>
      </c>
      <c r="B34" s="177"/>
      <c r="C34" s="177"/>
      <c r="D34" s="177"/>
      <c r="E34" s="178"/>
      <c r="F34" s="77" t="s">
        <v>322</v>
      </c>
      <c r="G34" s="77" t="s">
        <v>215</v>
      </c>
      <c r="H34" s="77" t="s">
        <v>323</v>
      </c>
      <c r="I34" s="77" t="s">
        <v>322</v>
      </c>
      <c r="J34" s="78"/>
    </row>
    <row r="35" spans="1:10" ht="12">
      <c r="A35" s="156" t="s">
        <v>329</v>
      </c>
      <c r="B35" s="157"/>
      <c r="C35" s="157"/>
      <c r="D35" s="157"/>
      <c r="E35" s="158"/>
      <c r="F35" s="81"/>
      <c r="G35" s="90"/>
      <c r="H35" s="79">
        <f>'Krycí list rozpočtu'!C22</f>
        <v>0</v>
      </c>
      <c r="I35" s="79">
        <f>(G35/100)*H35</f>
        <v>0</v>
      </c>
      <c r="J35" s="91"/>
    </row>
    <row r="36" spans="1:10" ht="12">
      <c r="A36" s="156" t="s">
        <v>330</v>
      </c>
      <c r="B36" s="157"/>
      <c r="C36" s="157"/>
      <c r="D36" s="157"/>
      <c r="E36" s="158"/>
      <c r="F36" s="98"/>
      <c r="G36" s="99"/>
      <c r="H36" s="79"/>
      <c r="I36" s="79">
        <f>F36</f>
        <v>0</v>
      </c>
      <c r="J36" s="74"/>
    </row>
    <row r="37" spans="1:10" ht="12.75">
      <c r="A37" s="168" t="s">
        <v>337</v>
      </c>
      <c r="B37" s="169"/>
      <c r="C37" s="169"/>
      <c r="D37" s="169"/>
      <c r="E37" s="170"/>
      <c r="F37" s="100"/>
      <c r="G37" s="101"/>
      <c r="H37" s="101"/>
      <c r="I37" s="102">
        <f>F37</f>
        <v>0</v>
      </c>
      <c r="J37" s="91"/>
    </row>
    <row r="38" spans="1:10" ht="12.75">
      <c r="A38" s="168" t="s">
        <v>338</v>
      </c>
      <c r="B38" s="169"/>
      <c r="C38" s="169"/>
      <c r="D38" s="169"/>
      <c r="E38" s="170"/>
      <c r="F38" s="100"/>
      <c r="G38" s="101"/>
      <c r="H38" s="101"/>
      <c r="I38" s="102">
        <f>F38</f>
        <v>0</v>
      </c>
      <c r="J38" s="91"/>
    </row>
    <row r="39" spans="1:10" ht="13.5" thickBot="1">
      <c r="A39" s="168" t="s">
        <v>380</v>
      </c>
      <c r="B39" s="169"/>
      <c r="C39" s="169"/>
      <c r="D39" s="169"/>
      <c r="E39" s="170"/>
      <c r="F39" s="100"/>
      <c r="G39" s="101"/>
      <c r="H39" s="101"/>
      <c r="I39" s="102">
        <f>F39</f>
        <v>0</v>
      </c>
      <c r="J39" s="91"/>
    </row>
    <row r="40" spans="1:10" ht="13.5" thickBot="1">
      <c r="A40" s="159" t="s">
        <v>331</v>
      </c>
      <c r="B40" s="160"/>
      <c r="C40" s="160"/>
      <c r="D40" s="160"/>
      <c r="E40" s="161"/>
      <c r="F40" s="84"/>
      <c r="G40" s="85"/>
      <c r="H40" s="85"/>
      <c r="I40" s="86">
        <f>SUM(I35:I39)</f>
        <v>0</v>
      </c>
      <c r="J40" s="78"/>
    </row>
    <row r="41" spans="1:9" ht="12">
      <c r="A41" s="89"/>
      <c r="B41" s="89"/>
      <c r="C41" s="89"/>
      <c r="D41" s="89"/>
      <c r="E41" s="89"/>
      <c r="F41" s="89"/>
      <c r="G41" s="89"/>
      <c r="H41" s="89"/>
      <c r="I41" s="89"/>
    </row>
  </sheetData>
  <sheetProtection/>
  <mergeCells count="55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40:E40"/>
    <mergeCell ref="A26:E26"/>
    <mergeCell ref="A27:E27"/>
    <mergeCell ref="A29:E29"/>
    <mergeCell ref="A37:E37"/>
    <mergeCell ref="A38:E38"/>
    <mergeCell ref="A39:E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1"/>
  <sheetViews>
    <sheetView tabSelected="1" view="pageBreakPreview" zoomScale="98" zoomScaleSheetLayoutView="98" zoomScalePageLayoutView="0" workbookViewId="0" topLeftCell="A1">
      <pane ySplit="11" topLeftCell="A111" activePane="bottomLeft" state="frozen"/>
      <selection pane="topLeft" activeCell="A1" sqref="A1"/>
      <selection pane="bottomLeft" activeCell="D57" sqref="D57"/>
    </sheetView>
  </sheetViews>
  <sheetFormatPr defaultColWidth="11.57421875" defaultRowHeight="12.75"/>
  <cols>
    <col min="1" max="1" width="3.57421875" style="1" customWidth="1"/>
    <col min="2" max="2" width="7.57421875" style="1" customWidth="1"/>
    <col min="3" max="3" width="14.421875" style="1" customWidth="1"/>
    <col min="4" max="4" width="69.8515625" style="1" bestFit="1" customWidth="1"/>
    <col min="5" max="5" width="6.421875" style="1" customWidth="1"/>
    <col min="6" max="6" width="12.8515625" style="1" customWidth="1"/>
    <col min="7" max="7" width="12.00390625" style="1" customWidth="1"/>
    <col min="8" max="10" width="14.421875" style="1" customWidth="1"/>
    <col min="11" max="24" width="11.57421875" style="1" customWidth="1"/>
    <col min="25" max="62" width="12.140625" style="1" hidden="1" customWidth="1"/>
    <col min="63" max="16384" width="11.57421875" style="1" customWidth="1"/>
  </cols>
  <sheetData>
    <row r="1" spans="1:13" ht="72.75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4" ht="12">
      <c r="A2" s="150" t="s">
        <v>1</v>
      </c>
      <c r="B2" s="151"/>
      <c r="C2" s="151" t="s">
        <v>58</v>
      </c>
      <c r="D2" s="152"/>
      <c r="E2" s="209" t="s">
        <v>201</v>
      </c>
      <c r="F2" s="151"/>
      <c r="G2" s="210" t="s">
        <v>6</v>
      </c>
      <c r="H2" s="154" t="s">
        <v>220</v>
      </c>
      <c r="I2" s="154" t="s">
        <v>227</v>
      </c>
      <c r="J2" s="151"/>
      <c r="K2" s="151"/>
      <c r="L2" s="151"/>
      <c r="M2" s="211"/>
      <c r="N2" s="2"/>
    </row>
    <row r="3" spans="1:14" ht="12">
      <c r="A3" s="145"/>
      <c r="B3" s="118"/>
      <c r="C3" s="118"/>
      <c r="D3" s="149"/>
      <c r="E3" s="118"/>
      <c r="F3" s="118"/>
      <c r="G3" s="206"/>
      <c r="H3" s="118"/>
      <c r="I3" s="118"/>
      <c r="J3" s="118"/>
      <c r="K3" s="118"/>
      <c r="L3" s="118"/>
      <c r="M3" s="147"/>
      <c r="N3" s="2"/>
    </row>
    <row r="4" spans="1:14" ht="12">
      <c r="A4" s="139" t="s">
        <v>2</v>
      </c>
      <c r="B4" s="118"/>
      <c r="C4" s="118" t="s">
        <v>59</v>
      </c>
      <c r="D4" s="148"/>
      <c r="E4" s="142" t="s">
        <v>202</v>
      </c>
      <c r="F4" s="118"/>
      <c r="G4" s="206" t="s">
        <v>6</v>
      </c>
      <c r="H4" s="117" t="s">
        <v>221</v>
      </c>
      <c r="I4" s="117" t="s">
        <v>228</v>
      </c>
      <c r="J4" s="118"/>
      <c r="K4" s="118"/>
      <c r="L4" s="118"/>
      <c r="M4" s="147"/>
      <c r="N4" s="2"/>
    </row>
    <row r="5" spans="1:14" ht="12">
      <c r="A5" s="145"/>
      <c r="B5" s="118"/>
      <c r="C5" s="118"/>
      <c r="D5" s="148"/>
      <c r="E5" s="118"/>
      <c r="F5" s="118"/>
      <c r="G5" s="206"/>
      <c r="H5" s="118"/>
      <c r="I5" s="118"/>
      <c r="J5" s="118"/>
      <c r="K5" s="118"/>
      <c r="L5" s="118"/>
      <c r="M5" s="147"/>
      <c r="N5" s="2"/>
    </row>
    <row r="6" spans="1:14" ht="12">
      <c r="A6" s="139" t="s">
        <v>3</v>
      </c>
      <c r="B6" s="118"/>
      <c r="C6" s="118" t="s">
        <v>60</v>
      </c>
      <c r="D6" s="117"/>
      <c r="E6" s="142" t="s">
        <v>203</v>
      </c>
      <c r="F6" s="118"/>
      <c r="G6" s="206" t="s">
        <v>6</v>
      </c>
      <c r="H6" s="117" t="s">
        <v>222</v>
      </c>
      <c r="I6" s="199" t="s">
        <v>229</v>
      </c>
      <c r="J6" s="118"/>
      <c r="K6" s="118"/>
      <c r="L6" s="118"/>
      <c r="M6" s="147"/>
      <c r="N6" s="2"/>
    </row>
    <row r="7" spans="1:14" ht="12">
      <c r="A7" s="145"/>
      <c r="B7" s="118"/>
      <c r="C7" s="118"/>
      <c r="D7" s="118"/>
      <c r="E7" s="118"/>
      <c r="F7" s="118"/>
      <c r="G7" s="206"/>
      <c r="H7" s="118"/>
      <c r="I7" s="118"/>
      <c r="J7" s="118"/>
      <c r="K7" s="118"/>
      <c r="L7" s="118"/>
      <c r="M7" s="147"/>
      <c r="N7" s="2"/>
    </row>
    <row r="8" spans="1:14" ht="12">
      <c r="A8" s="139" t="s">
        <v>4</v>
      </c>
      <c r="B8" s="118"/>
      <c r="C8" s="118" t="s">
        <v>6</v>
      </c>
      <c r="D8" s="199"/>
      <c r="E8" s="142" t="s">
        <v>204</v>
      </c>
      <c r="F8" s="118"/>
      <c r="G8" s="206" t="s">
        <v>217</v>
      </c>
      <c r="H8" s="117" t="s">
        <v>223</v>
      </c>
      <c r="I8" s="117" t="s">
        <v>230</v>
      </c>
      <c r="J8" s="118"/>
      <c r="K8" s="118"/>
      <c r="L8" s="118"/>
      <c r="M8" s="147"/>
      <c r="N8" s="2"/>
    </row>
    <row r="9" spans="1:14" ht="12">
      <c r="A9" s="202"/>
      <c r="B9" s="200"/>
      <c r="C9" s="200"/>
      <c r="D9" s="200"/>
      <c r="E9" s="200"/>
      <c r="F9" s="200"/>
      <c r="G9" s="206"/>
      <c r="H9" s="200"/>
      <c r="I9" s="200"/>
      <c r="J9" s="200"/>
      <c r="K9" s="200"/>
      <c r="L9" s="200"/>
      <c r="M9" s="207"/>
      <c r="N9" s="2"/>
    </row>
    <row r="10" spans="1:14" ht="12.75">
      <c r="A10" s="3" t="s">
        <v>5</v>
      </c>
      <c r="B10" s="4" t="s">
        <v>56</v>
      </c>
      <c r="C10" s="4" t="s">
        <v>61</v>
      </c>
      <c r="D10" s="4" t="s">
        <v>113</v>
      </c>
      <c r="E10" s="4" t="s">
        <v>205</v>
      </c>
      <c r="F10" s="5" t="s">
        <v>216</v>
      </c>
      <c r="G10" s="92" t="s">
        <v>218</v>
      </c>
      <c r="H10" s="203" t="s">
        <v>224</v>
      </c>
      <c r="I10" s="204"/>
      <c r="J10" s="205"/>
      <c r="K10" s="203" t="s">
        <v>233</v>
      </c>
      <c r="L10" s="205"/>
      <c r="M10" s="6" t="s">
        <v>235</v>
      </c>
      <c r="N10" s="7"/>
    </row>
    <row r="11" spans="1:62" ht="12.75">
      <c r="A11" s="8" t="s">
        <v>6</v>
      </c>
      <c r="B11" s="9" t="s">
        <v>6</v>
      </c>
      <c r="C11" s="9" t="s">
        <v>6</v>
      </c>
      <c r="D11" s="10" t="s">
        <v>114</v>
      </c>
      <c r="E11" s="9" t="s">
        <v>6</v>
      </c>
      <c r="F11" s="9" t="s">
        <v>6</v>
      </c>
      <c r="G11" s="93" t="s">
        <v>219</v>
      </c>
      <c r="H11" s="11" t="s">
        <v>225</v>
      </c>
      <c r="I11" s="12" t="s">
        <v>231</v>
      </c>
      <c r="J11" s="13" t="s">
        <v>232</v>
      </c>
      <c r="K11" s="11" t="s">
        <v>234</v>
      </c>
      <c r="L11" s="13" t="s">
        <v>232</v>
      </c>
      <c r="M11" s="14" t="s">
        <v>236</v>
      </c>
      <c r="N11" s="7"/>
      <c r="Z11" s="15" t="s">
        <v>239</v>
      </c>
      <c r="AA11" s="15" t="s">
        <v>240</v>
      </c>
      <c r="AB11" s="15" t="s">
        <v>241</v>
      </c>
      <c r="AC11" s="15" t="s">
        <v>242</v>
      </c>
      <c r="AD11" s="15" t="s">
        <v>243</v>
      </c>
      <c r="AE11" s="15" t="s">
        <v>244</v>
      </c>
      <c r="AF11" s="15" t="s">
        <v>245</v>
      </c>
      <c r="AG11" s="15" t="s">
        <v>246</v>
      </c>
      <c r="AH11" s="15" t="s">
        <v>247</v>
      </c>
      <c r="BH11" s="15" t="s">
        <v>273</v>
      </c>
      <c r="BI11" s="15" t="s">
        <v>274</v>
      </c>
      <c r="BJ11" s="15" t="s">
        <v>275</v>
      </c>
    </row>
    <row r="12" spans="1:13" ht="12.75">
      <c r="A12" s="16"/>
      <c r="B12" s="17" t="s">
        <v>57</v>
      </c>
      <c r="C12" s="17"/>
      <c r="D12" s="17" t="s">
        <v>115</v>
      </c>
      <c r="E12" s="16" t="s">
        <v>6</v>
      </c>
      <c r="F12" s="16" t="s">
        <v>6</v>
      </c>
      <c r="G12" s="16"/>
      <c r="H12" s="18">
        <f>H13+H16+H23+H28+H31+H35+H38+H41+H49+H67+H78+H90+H102+H104+H107+H118</f>
        <v>0</v>
      </c>
      <c r="I12" s="18">
        <f>I13+I16+I23+I28+I31+I35+I38+I41+I49+I67+I78+I90+I102+I104+I107+I118</f>
        <v>0</v>
      </c>
      <c r="J12" s="18">
        <f>J13+J16+J23+J28+J31+J35+J38+J41+J49+J67+J78+J90+J102+J104+J107+J118</f>
        <v>0</v>
      </c>
      <c r="K12" s="19"/>
      <c r="L12" s="18">
        <f>L13+L16+L23+L28+L31+L35+L38+L41+L49+L67+L78+L90+L102+L104+L107+L118</f>
        <v>1610.80619465</v>
      </c>
      <c r="M12" s="19"/>
    </row>
    <row r="13" spans="1:47" ht="12.75">
      <c r="A13" s="20"/>
      <c r="B13" s="21" t="s">
        <v>57</v>
      </c>
      <c r="C13" s="21" t="s">
        <v>17</v>
      </c>
      <c r="D13" s="21" t="s">
        <v>116</v>
      </c>
      <c r="E13" s="20" t="s">
        <v>6</v>
      </c>
      <c r="F13" s="20" t="s">
        <v>6</v>
      </c>
      <c r="G13" s="20"/>
      <c r="H13" s="22">
        <f>SUM(H14:H15)</f>
        <v>0</v>
      </c>
      <c r="I13" s="22">
        <f>SUM(I14:I15)</f>
        <v>0</v>
      </c>
      <c r="J13" s="22">
        <f>SUM(J14:J15)</f>
        <v>0</v>
      </c>
      <c r="K13" s="15"/>
      <c r="L13" s="22">
        <f>SUM(L14:L15)</f>
        <v>0</v>
      </c>
      <c r="M13" s="15"/>
      <c r="AI13" s="15" t="s">
        <v>57</v>
      </c>
      <c r="AS13" s="22">
        <f>SUM(AJ14:AJ15)</f>
        <v>0</v>
      </c>
      <c r="AT13" s="22">
        <f>SUM(AK14:AK15)</f>
        <v>0</v>
      </c>
      <c r="AU13" s="22">
        <f>SUM(AL14:AL15)</f>
        <v>0</v>
      </c>
    </row>
    <row r="14" spans="1:62" ht="12.75">
      <c r="A14" s="213" t="s">
        <v>7</v>
      </c>
      <c r="B14" s="213" t="s">
        <v>57</v>
      </c>
      <c r="C14" s="213" t="s">
        <v>62</v>
      </c>
      <c r="D14" s="213" t="s">
        <v>117</v>
      </c>
      <c r="E14" s="213" t="s">
        <v>206</v>
      </c>
      <c r="F14" s="214">
        <v>10</v>
      </c>
      <c r="G14" s="214"/>
      <c r="H14" s="214">
        <f>F14*AO14</f>
        <v>0</v>
      </c>
      <c r="I14" s="214">
        <f>F14*AP14</f>
        <v>0</v>
      </c>
      <c r="J14" s="214">
        <f>F14*G14</f>
        <v>0</v>
      </c>
      <c r="K14" s="214">
        <v>0</v>
      </c>
      <c r="L14" s="214">
        <f>F14*K14</f>
        <v>0</v>
      </c>
      <c r="M14" s="215" t="s">
        <v>237</v>
      </c>
      <c r="N14" s="216" t="s">
        <v>381</v>
      </c>
      <c r="O14" s="217"/>
      <c r="P14" s="217"/>
      <c r="Z14" s="26">
        <f>IF(AQ14="5",BJ14,0)</f>
        <v>0</v>
      </c>
      <c r="AB14" s="26">
        <f>IF(AQ14="1",BH14,0)</f>
        <v>0</v>
      </c>
      <c r="AC14" s="26">
        <f>IF(AQ14="1",BI14,0)</f>
        <v>0</v>
      </c>
      <c r="AD14" s="26">
        <f>IF(AQ14="7",BH14,0)</f>
        <v>0</v>
      </c>
      <c r="AE14" s="26">
        <f>IF(AQ14="7",BI14,0)</f>
        <v>0</v>
      </c>
      <c r="AF14" s="26">
        <f>IF(AQ14="2",BH14,0)</f>
        <v>0</v>
      </c>
      <c r="AG14" s="26">
        <f>IF(AQ14="2",BI14,0)</f>
        <v>0</v>
      </c>
      <c r="AH14" s="26">
        <f>IF(AQ14="0",BJ14,0)</f>
        <v>0</v>
      </c>
      <c r="AI14" s="15" t="s">
        <v>57</v>
      </c>
      <c r="AJ14" s="24">
        <f>IF(AN14=0,J14,0)</f>
        <v>0</v>
      </c>
      <c r="AK14" s="24">
        <f>IF(AN14=15,J14,0)</f>
        <v>0</v>
      </c>
      <c r="AL14" s="24">
        <f>IF(AN14=21,J14,0)</f>
        <v>0</v>
      </c>
      <c r="AN14" s="26">
        <v>21</v>
      </c>
      <c r="AO14" s="26">
        <f>G14*0</f>
        <v>0</v>
      </c>
      <c r="AP14" s="26">
        <f>G14*(1-0)</f>
        <v>0</v>
      </c>
      <c r="AQ14" s="25" t="s">
        <v>7</v>
      </c>
      <c r="AV14" s="26">
        <f>AW14+AX14</f>
        <v>0</v>
      </c>
      <c r="AW14" s="26">
        <f>F14*AO14</f>
        <v>0</v>
      </c>
      <c r="AX14" s="26">
        <f>F14*AP14</f>
        <v>0</v>
      </c>
      <c r="AY14" s="27" t="s">
        <v>249</v>
      </c>
      <c r="AZ14" s="27" t="s">
        <v>265</v>
      </c>
      <c r="BA14" s="15" t="s">
        <v>272</v>
      </c>
      <c r="BC14" s="26">
        <f>AW14+AX14</f>
        <v>0</v>
      </c>
      <c r="BD14" s="26">
        <f>G14/(100-BE14)*100</f>
        <v>0</v>
      </c>
      <c r="BE14" s="26">
        <v>0</v>
      </c>
      <c r="BF14" s="26">
        <f>L14</f>
        <v>0</v>
      </c>
      <c r="BH14" s="24">
        <f>F14*AO14</f>
        <v>0</v>
      </c>
      <c r="BI14" s="24">
        <f>F14*AP14</f>
        <v>0</v>
      </c>
      <c r="BJ14" s="24">
        <f>F14*G14</f>
        <v>0</v>
      </c>
    </row>
    <row r="15" spans="1:62" ht="12.75">
      <c r="A15" s="23" t="s">
        <v>8</v>
      </c>
      <c r="B15" s="23" t="s">
        <v>57</v>
      </c>
      <c r="C15" s="23" t="s">
        <v>63</v>
      </c>
      <c r="D15" s="23" t="s">
        <v>118</v>
      </c>
      <c r="E15" s="23" t="s">
        <v>207</v>
      </c>
      <c r="F15" s="24">
        <v>200</v>
      </c>
      <c r="G15" s="24"/>
      <c r="H15" s="24">
        <f>F15*AO15</f>
        <v>0</v>
      </c>
      <c r="I15" s="24">
        <f>F15*AP15</f>
        <v>0</v>
      </c>
      <c r="J15" s="24">
        <f>F15*G15</f>
        <v>0</v>
      </c>
      <c r="K15" s="24">
        <v>0</v>
      </c>
      <c r="L15" s="24">
        <f>F15*K15</f>
        <v>0</v>
      </c>
      <c r="M15" s="25" t="s">
        <v>237</v>
      </c>
      <c r="Z15" s="26">
        <f>IF(AQ15="5",BJ15,0)</f>
        <v>0</v>
      </c>
      <c r="AB15" s="26">
        <f>IF(AQ15="1",BH15,0)</f>
        <v>0</v>
      </c>
      <c r="AC15" s="26">
        <f>IF(AQ15="1",BI15,0)</f>
        <v>0</v>
      </c>
      <c r="AD15" s="26">
        <f>IF(AQ15="7",BH15,0)</f>
        <v>0</v>
      </c>
      <c r="AE15" s="26">
        <f>IF(AQ15="7",BI15,0)</f>
        <v>0</v>
      </c>
      <c r="AF15" s="26">
        <f>IF(AQ15="2",BH15,0)</f>
        <v>0</v>
      </c>
      <c r="AG15" s="26">
        <f>IF(AQ15="2",BI15,0)</f>
        <v>0</v>
      </c>
      <c r="AH15" s="26">
        <f>IF(AQ15="0",BJ15,0)</f>
        <v>0</v>
      </c>
      <c r="AI15" s="15" t="s">
        <v>57</v>
      </c>
      <c r="AJ15" s="24">
        <f>IF(AN15=0,J15,0)</f>
        <v>0</v>
      </c>
      <c r="AK15" s="24">
        <f>IF(AN15=15,J15,0)</f>
        <v>0</v>
      </c>
      <c r="AL15" s="24">
        <f>IF(AN15=21,J15,0)</f>
        <v>0</v>
      </c>
      <c r="AN15" s="26">
        <v>21</v>
      </c>
      <c r="AO15" s="26">
        <f>G15*0</f>
        <v>0</v>
      </c>
      <c r="AP15" s="26">
        <f>G15*(1-0)</f>
        <v>0</v>
      </c>
      <c r="AQ15" s="25" t="s">
        <v>7</v>
      </c>
      <c r="AV15" s="26">
        <f>AW15+AX15</f>
        <v>0</v>
      </c>
      <c r="AW15" s="26">
        <f>F15*AO15</f>
        <v>0</v>
      </c>
      <c r="AX15" s="26">
        <f>F15*AP15</f>
        <v>0</v>
      </c>
      <c r="AY15" s="27" t="s">
        <v>249</v>
      </c>
      <c r="AZ15" s="27" t="s">
        <v>265</v>
      </c>
      <c r="BA15" s="15" t="s">
        <v>272</v>
      </c>
      <c r="BC15" s="26">
        <f>AW15+AX15</f>
        <v>0</v>
      </c>
      <c r="BD15" s="26">
        <f>G15/(100-BE15)*100</f>
        <v>0</v>
      </c>
      <c r="BE15" s="26">
        <v>0</v>
      </c>
      <c r="BF15" s="26">
        <f>L15</f>
        <v>0</v>
      </c>
      <c r="BH15" s="24">
        <f>F15*AO15</f>
        <v>0</v>
      </c>
      <c r="BI15" s="24">
        <f>F15*AP15</f>
        <v>0</v>
      </c>
      <c r="BJ15" s="24">
        <f>F15*G15</f>
        <v>0</v>
      </c>
    </row>
    <row r="16" spans="1:47" ht="12.75">
      <c r="A16" s="20"/>
      <c r="B16" s="21" t="s">
        <v>57</v>
      </c>
      <c r="C16" s="21" t="s">
        <v>18</v>
      </c>
      <c r="D16" s="21" t="s">
        <v>119</v>
      </c>
      <c r="E16" s="20" t="s">
        <v>6</v>
      </c>
      <c r="F16" s="20" t="s">
        <v>6</v>
      </c>
      <c r="G16" s="20"/>
      <c r="H16" s="22">
        <f>SUM(H17:H22)</f>
        <v>0</v>
      </c>
      <c r="I16" s="22">
        <f>SUM(I17:I22)</f>
        <v>0</v>
      </c>
      <c r="J16" s="22">
        <f>SUM(J17:J22)</f>
        <v>0</v>
      </c>
      <c r="K16" s="15"/>
      <c r="L16" s="22">
        <f>SUM(L17:L22)</f>
        <v>0</v>
      </c>
      <c r="M16" s="15"/>
      <c r="AI16" s="15" t="s">
        <v>57</v>
      </c>
      <c r="AS16" s="22">
        <f>SUM(AJ17:AJ22)</f>
        <v>0</v>
      </c>
      <c r="AT16" s="22">
        <f>SUM(AK17:AK22)</f>
        <v>0</v>
      </c>
      <c r="AU16" s="22">
        <f>SUM(AL17:AL22)</f>
        <v>0</v>
      </c>
    </row>
    <row r="17" spans="1:62" ht="12.75">
      <c r="A17" s="23" t="s">
        <v>9</v>
      </c>
      <c r="B17" s="23" t="s">
        <v>57</v>
      </c>
      <c r="C17" s="23" t="s">
        <v>64</v>
      </c>
      <c r="D17" s="23" t="s">
        <v>120</v>
      </c>
      <c r="E17" s="23" t="s">
        <v>208</v>
      </c>
      <c r="F17" s="24">
        <v>302.8</v>
      </c>
      <c r="G17" s="24"/>
      <c r="H17" s="24">
        <f>F17*AO17</f>
        <v>0</v>
      </c>
      <c r="I17" s="24">
        <f>F17*AP17</f>
        <v>0</v>
      </c>
      <c r="J17" s="24">
        <f>F17*G17</f>
        <v>0</v>
      </c>
      <c r="K17" s="24">
        <v>0</v>
      </c>
      <c r="L17" s="24">
        <f>F17*K17</f>
        <v>0</v>
      </c>
      <c r="M17" s="25" t="s">
        <v>237</v>
      </c>
      <c r="Z17" s="26">
        <f>IF(AQ17="5",BJ17,0)</f>
        <v>0</v>
      </c>
      <c r="AB17" s="26">
        <f>IF(AQ17="1",BH17,0)</f>
        <v>0</v>
      </c>
      <c r="AC17" s="26">
        <f>IF(AQ17="1",BI17,0)</f>
        <v>0</v>
      </c>
      <c r="AD17" s="26">
        <f>IF(AQ17="7",BH17,0)</f>
        <v>0</v>
      </c>
      <c r="AE17" s="26">
        <f>IF(AQ17="7",BI17,0)</f>
        <v>0</v>
      </c>
      <c r="AF17" s="26">
        <f>IF(AQ17="2",BH17,0)</f>
        <v>0</v>
      </c>
      <c r="AG17" s="26">
        <f>IF(AQ17="2",BI17,0)</f>
        <v>0</v>
      </c>
      <c r="AH17" s="26">
        <f>IF(AQ17="0",BJ17,0)</f>
        <v>0</v>
      </c>
      <c r="AI17" s="15" t="s">
        <v>57</v>
      </c>
      <c r="AJ17" s="24">
        <f>IF(AN17=0,J17,0)</f>
        <v>0</v>
      </c>
      <c r="AK17" s="24">
        <f>IF(AN17=15,J17,0)</f>
        <v>0</v>
      </c>
      <c r="AL17" s="24">
        <f>IF(AN17=21,J17,0)</f>
        <v>0</v>
      </c>
      <c r="AN17" s="26">
        <v>21</v>
      </c>
      <c r="AO17" s="26">
        <f>G17*0</f>
        <v>0</v>
      </c>
      <c r="AP17" s="26">
        <f>G17*(1-0)</f>
        <v>0</v>
      </c>
      <c r="AQ17" s="25" t="s">
        <v>7</v>
      </c>
      <c r="AV17" s="26">
        <f>AW17+AX17</f>
        <v>0</v>
      </c>
      <c r="AW17" s="26">
        <f>F17*AO17</f>
        <v>0</v>
      </c>
      <c r="AX17" s="26">
        <f>F17*AP17</f>
        <v>0</v>
      </c>
      <c r="AY17" s="27" t="s">
        <v>250</v>
      </c>
      <c r="AZ17" s="27" t="s">
        <v>265</v>
      </c>
      <c r="BA17" s="15" t="s">
        <v>272</v>
      </c>
      <c r="BC17" s="26">
        <f>AW17+AX17</f>
        <v>0</v>
      </c>
      <c r="BD17" s="26">
        <f>G17/(100-BE17)*100</f>
        <v>0</v>
      </c>
      <c r="BE17" s="26">
        <v>0</v>
      </c>
      <c r="BF17" s="26">
        <f>L17</f>
        <v>0</v>
      </c>
      <c r="BH17" s="24">
        <f>F17*AO17</f>
        <v>0</v>
      </c>
      <c r="BI17" s="24">
        <f>F17*AP17</f>
        <v>0</v>
      </c>
      <c r="BJ17" s="24">
        <f>F17*G17</f>
        <v>0</v>
      </c>
    </row>
    <row r="18" spans="4:6" ht="12.75">
      <c r="D18" s="28" t="s">
        <v>121</v>
      </c>
      <c r="F18" s="29">
        <v>250</v>
      </c>
    </row>
    <row r="19" spans="4:6" ht="12.75">
      <c r="D19" s="28" t="s">
        <v>122</v>
      </c>
      <c r="F19" s="29">
        <v>52.8</v>
      </c>
    </row>
    <row r="20" spans="1:62" ht="12.75">
      <c r="A20" s="23" t="s">
        <v>10</v>
      </c>
      <c r="B20" s="23" t="s">
        <v>57</v>
      </c>
      <c r="C20" s="23" t="s">
        <v>65</v>
      </c>
      <c r="D20" s="23" t="s">
        <v>123</v>
      </c>
      <c r="E20" s="23" t="s">
        <v>208</v>
      </c>
      <c r="F20" s="24">
        <v>375</v>
      </c>
      <c r="G20" s="24"/>
      <c r="H20" s="24">
        <f>F20*AO20</f>
        <v>0</v>
      </c>
      <c r="I20" s="24">
        <f>F20*AP20</f>
        <v>0</v>
      </c>
      <c r="J20" s="24">
        <f>F20*G20</f>
        <v>0</v>
      </c>
      <c r="K20" s="24">
        <v>0</v>
      </c>
      <c r="L20" s="24">
        <f>F20*K20</f>
        <v>0</v>
      </c>
      <c r="M20" s="25" t="s">
        <v>237</v>
      </c>
      <c r="Z20" s="26">
        <f>IF(AQ20="5",BJ20,0)</f>
        <v>0</v>
      </c>
      <c r="AB20" s="26">
        <f>IF(AQ20="1",BH20,0)</f>
        <v>0</v>
      </c>
      <c r="AC20" s="26">
        <f>IF(AQ20="1",BI20,0)</f>
        <v>0</v>
      </c>
      <c r="AD20" s="26">
        <f>IF(AQ20="7",BH20,0)</f>
        <v>0</v>
      </c>
      <c r="AE20" s="26">
        <f>IF(AQ20="7",BI20,0)</f>
        <v>0</v>
      </c>
      <c r="AF20" s="26">
        <f>IF(AQ20="2",BH20,0)</f>
        <v>0</v>
      </c>
      <c r="AG20" s="26">
        <f>IF(AQ20="2",BI20,0)</f>
        <v>0</v>
      </c>
      <c r="AH20" s="26">
        <f>IF(AQ20="0",BJ20,0)</f>
        <v>0</v>
      </c>
      <c r="AI20" s="15" t="s">
        <v>57</v>
      </c>
      <c r="AJ20" s="24">
        <f>IF(AN20=0,J20,0)</f>
        <v>0</v>
      </c>
      <c r="AK20" s="24">
        <f>IF(AN20=15,J20,0)</f>
        <v>0</v>
      </c>
      <c r="AL20" s="24">
        <f>IF(AN20=21,J20,0)</f>
        <v>0</v>
      </c>
      <c r="AN20" s="26">
        <v>21</v>
      </c>
      <c r="AO20" s="26">
        <f>G20*0</f>
        <v>0</v>
      </c>
      <c r="AP20" s="26">
        <f>G20*(1-0)</f>
        <v>0</v>
      </c>
      <c r="AQ20" s="25" t="s">
        <v>7</v>
      </c>
      <c r="AV20" s="26">
        <f>AW20+AX20</f>
        <v>0</v>
      </c>
      <c r="AW20" s="26">
        <f>F20*AO20</f>
        <v>0</v>
      </c>
      <c r="AX20" s="26">
        <f>F20*AP20</f>
        <v>0</v>
      </c>
      <c r="AY20" s="27" t="s">
        <v>250</v>
      </c>
      <c r="AZ20" s="27" t="s">
        <v>265</v>
      </c>
      <c r="BA20" s="15" t="s">
        <v>272</v>
      </c>
      <c r="BC20" s="26">
        <f>AW20+AX20</f>
        <v>0</v>
      </c>
      <c r="BD20" s="26">
        <f>G20/(100-BE20)*100</f>
        <v>0</v>
      </c>
      <c r="BE20" s="26">
        <v>0</v>
      </c>
      <c r="BF20" s="26">
        <f>L20</f>
        <v>0</v>
      </c>
      <c r="BH20" s="24">
        <f>F20*AO20</f>
        <v>0</v>
      </c>
      <c r="BI20" s="24">
        <f>F20*AP20</f>
        <v>0</v>
      </c>
      <c r="BJ20" s="24">
        <f>F20*G20</f>
        <v>0</v>
      </c>
    </row>
    <row r="21" spans="4:6" ht="12.75">
      <c r="D21" s="28" t="s">
        <v>124</v>
      </c>
      <c r="F21" s="29">
        <v>375</v>
      </c>
    </row>
    <row r="22" spans="1:62" ht="12.75">
      <c r="A22" s="30" t="s">
        <v>11</v>
      </c>
      <c r="B22" s="30" t="s">
        <v>57</v>
      </c>
      <c r="C22" s="30" t="s">
        <v>66</v>
      </c>
      <c r="D22" s="30" t="s">
        <v>125</v>
      </c>
      <c r="E22" s="30" t="s">
        <v>208</v>
      </c>
      <c r="F22" s="31">
        <v>37.5</v>
      </c>
      <c r="G22" s="31"/>
      <c r="H22" s="31">
        <f>F22*AO22</f>
        <v>0</v>
      </c>
      <c r="I22" s="31">
        <f>F22*AP22</f>
        <v>0</v>
      </c>
      <c r="J22" s="31">
        <f>F22*G22</f>
        <v>0</v>
      </c>
      <c r="K22" s="31">
        <v>0</v>
      </c>
      <c r="L22" s="31">
        <f>F22*K22</f>
        <v>0</v>
      </c>
      <c r="M22" s="32" t="s">
        <v>237</v>
      </c>
      <c r="Z22" s="26">
        <f>IF(AQ22="5",BJ22,0)</f>
        <v>0</v>
      </c>
      <c r="AB22" s="26">
        <f>IF(AQ22="1",BH22,0)</f>
        <v>0</v>
      </c>
      <c r="AC22" s="26">
        <f>IF(AQ22="1",BI22,0)</f>
        <v>0</v>
      </c>
      <c r="AD22" s="26">
        <f>IF(AQ22="7",BH22,0)</f>
        <v>0</v>
      </c>
      <c r="AE22" s="26">
        <f>IF(AQ22="7",BI22,0)</f>
        <v>0</v>
      </c>
      <c r="AF22" s="26">
        <f>IF(AQ22="2",BH22,0)</f>
        <v>0</v>
      </c>
      <c r="AG22" s="26">
        <f>IF(AQ22="2",BI22,0)</f>
        <v>0</v>
      </c>
      <c r="AH22" s="26">
        <f>IF(AQ22="0",BJ22,0)</f>
        <v>0</v>
      </c>
      <c r="AI22" s="15" t="s">
        <v>57</v>
      </c>
      <c r="AJ22" s="24">
        <f>IF(AN22=0,J22,0)</f>
        <v>0</v>
      </c>
      <c r="AK22" s="24">
        <f>IF(AN22=15,J22,0)</f>
        <v>0</v>
      </c>
      <c r="AL22" s="24">
        <f>IF(AN22=21,J22,0)</f>
        <v>0</v>
      </c>
      <c r="AN22" s="26">
        <v>21</v>
      </c>
      <c r="AO22" s="26">
        <f>G22*0</f>
        <v>0</v>
      </c>
      <c r="AP22" s="26">
        <f>G22*(1-0)</f>
        <v>0</v>
      </c>
      <c r="AQ22" s="25" t="s">
        <v>7</v>
      </c>
      <c r="AV22" s="26">
        <f>AW22+AX22</f>
        <v>0</v>
      </c>
      <c r="AW22" s="26">
        <f>F22*AO22</f>
        <v>0</v>
      </c>
      <c r="AX22" s="26">
        <f>F22*AP22</f>
        <v>0</v>
      </c>
      <c r="AY22" s="27" t="s">
        <v>250</v>
      </c>
      <c r="AZ22" s="27" t="s">
        <v>265</v>
      </c>
      <c r="BA22" s="15" t="s">
        <v>272</v>
      </c>
      <c r="BC22" s="26">
        <f>AW22+AX22</f>
        <v>0</v>
      </c>
      <c r="BD22" s="26">
        <f>G22/(100-BE22)*100</f>
        <v>0</v>
      </c>
      <c r="BE22" s="26">
        <v>0</v>
      </c>
      <c r="BF22" s="26">
        <f>L22</f>
        <v>0</v>
      </c>
      <c r="BH22" s="24">
        <f>F22*AO22</f>
        <v>0</v>
      </c>
      <c r="BI22" s="24">
        <f>F22*AP22</f>
        <v>0</v>
      </c>
      <c r="BJ22" s="24">
        <f>F22*G22</f>
        <v>0</v>
      </c>
    </row>
    <row r="23" spans="1:47" ht="12.75">
      <c r="A23" s="20"/>
      <c r="B23" s="21" t="s">
        <v>57</v>
      </c>
      <c r="C23" s="21" t="s">
        <v>19</v>
      </c>
      <c r="D23" s="21" t="s">
        <v>126</v>
      </c>
      <c r="E23" s="20" t="s">
        <v>6</v>
      </c>
      <c r="F23" s="20" t="s">
        <v>6</v>
      </c>
      <c r="G23" s="20"/>
      <c r="H23" s="22">
        <f>SUM(H24:H26)</f>
        <v>0</v>
      </c>
      <c r="I23" s="22">
        <f>SUM(I24:I26)</f>
        <v>0</v>
      </c>
      <c r="J23" s="22">
        <f>SUM(J24:J26)</f>
        <v>0</v>
      </c>
      <c r="K23" s="15"/>
      <c r="L23" s="22">
        <f>SUM(L24:L26)</f>
        <v>0</v>
      </c>
      <c r="M23" s="15"/>
      <c r="AI23" s="15" t="s">
        <v>57</v>
      </c>
      <c r="AS23" s="22">
        <f>SUM(AJ24:AJ26)</f>
        <v>0</v>
      </c>
      <c r="AT23" s="22">
        <f>SUM(AK24:AK26)</f>
        <v>0</v>
      </c>
      <c r="AU23" s="22">
        <f>SUM(AL24:AL26)</f>
        <v>0</v>
      </c>
    </row>
    <row r="24" spans="1:62" ht="12.75">
      <c r="A24" s="23" t="s">
        <v>12</v>
      </c>
      <c r="B24" s="23" t="s">
        <v>57</v>
      </c>
      <c r="C24" s="23" t="s">
        <v>67</v>
      </c>
      <c r="D24" s="23" t="s">
        <v>127</v>
      </c>
      <c r="E24" s="23" t="s">
        <v>208</v>
      </c>
      <c r="F24" s="24">
        <v>6.9</v>
      </c>
      <c r="G24" s="24"/>
      <c r="H24" s="24">
        <f>F24*AO24</f>
        <v>0</v>
      </c>
      <c r="I24" s="24">
        <f>F24*AP24</f>
        <v>0</v>
      </c>
      <c r="J24" s="24">
        <f>F24*G24</f>
        <v>0</v>
      </c>
      <c r="K24" s="24">
        <v>0</v>
      </c>
      <c r="L24" s="24">
        <f>F24*K24</f>
        <v>0</v>
      </c>
      <c r="M24" s="25" t="s">
        <v>237</v>
      </c>
      <c r="Z24" s="26">
        <f>IF(AQ24="5",BJ24,0)</f>
        <v>0</v>
      </c>
      <c r="AB24" s="26">
        <f>IF(AQ24="1",BH24,0)</f>
        <v>0</v>
      </c>
      <c r="AC24" s="26">
        <f>IF(AQ24="1",BI24,0)</f>
        <v>0</v>
      </c>
      <c r="AD24" s="26">
        <f>IF(AQ24="7",BH24,0)</f>
        <v>0</v>
      </c>
      <c r="AE24" s="26">
        <f>IF(AQ24="7",BI24,0)</f>
        <v>0</v>
      </c>
      <c r="AF24" s="26">
        <f>IF(AQ24="2",BH24,0)</f>
        <v>0</v>
      </c>
      <c r="AG24" s="26">
        <f>IF(AQ24="2",BI24,0)</f>
        <v>0</v>
      </c>
      <c r="AH24" s="26">
        <f>IF(AQ24="0",BJ24,0)</f>
        <v>0</v>
      </c>
      <c r="AI24" s="15" t="s">
        <v>57</v>
      </c>
      <c r="AJ24" s="24">
        <f>IF(AN24=0,J24,0)</f>
        <v>0</v>
      </c>
      <c r="AK24" s="24">
        <f>IF(AN24=15,J24,0)</f>
        <v>0</v>
      </c>
      <c r="AL24" s="24">
        <f>IF(AN24=21,J24,0)</f>
        <v>0</v>
      </c>
      <c r="AN24" s="26">
        <v>21</v>
      </c>
      <c r="AO24" s="26">
        <f>G24*0</f>
        <v>0</v>
      </c>
      <c r="AP24" s="26">
        <f>G24*(1-0)</f>
        <v>0</v>
      </c>
      <c r="AQ24" s="25" t="s">
        <v>7</v>
      </c>
      <c r="AV24" s="26">
        <f>AW24+AX24</f>
        <v>0</v>
      </c>
      <c r="AW24" s="26">
        <f>F24*AO24</f>
        <v>0</v>
      </c>
      <c r="AX24" s="26">
        <f>F24*AP24</f>
        <v>0</v>
      </c>
      <c r="AY24" s="27" t="s">
        <v>251</v>
      </c>
      <c r="AZ24" s="27" t="s">
        <v>265</v>
      </c>
      <c r="BA24" s="15" t="s">
        <v>272</v>
      </c>
      <c r="BC24" s="26">
        <f>AW24+AX24</f>
        <v>0</v>
      </c>
      <c r="BD24" s="26">
        <f>G24/(100-BE24)*100</f>
        <v>0</v>
      </c>
      <c r="BE24" s="26">
        <v>0</v>
      </c>
      <c r="BF24" s="26">
        <f>L24</f>
        <v>0</v>
      </c>
      <c r="BH24" s="24">
        <f>F24*AO24</f>
        <v>0</v>
      </c>
      <c r="BI24" s="24">
        <f>F24*AP24</f>
        <v>0</v>
      </c>
      <c r="BJ24" s="24">
        <f>F24*G24</f>
        <v>0</v>
      </c>
    </row>
    <row r="25" spans="4:6" ht="12.75">
      <c r="D25" s="28" t="s">
        <v>128</v>
      </c>
      <c r="F25" s="29">
        <v>6.9</v>
      </c>
    </row>
    <row r="26" spans="1:62" ht="12.75">
      <c r="A26" s="23" t="s">
        <v>13</v>
      </c>
      <c r="B26" s="23" t="s">
        <v>57</v>
      </c>
      <c r="C26" s="23" t="s">
        <v>68</v>
      </c>
      <c r="D26" s="23" t="s">
        <v>129</v>
      </c>
      <c r="E26" s="23" t="s">
        <v>208</v>
      </c>
      <c r="F26" s="24">
        <v>0.69</v>
      </c>
      <c r="G26" s="24"/>
      <c r="H26" s="24">
        <f>F26*AO26</f>
        <v>0</v>
      </c>
      <c r="I26" s="24">
        <f>F26*AP26</f>
        <v>0</v>
      </c>
      <c r="J26" s="24">
        <f>F26*G26</f>
        <v>0</v>
      </c>
      <c r="K26" s="24">
        <v>0</v>
      </c>
      <c r="L26" s="24">
        <f>F26*K26</f>
        <v>0</v>
      </c>
      <c r="M26" s="25" t="s">
        <v>237</v>
      </c>
      <c r="Z26" s="26">
        <f>IF(AQ26="5",BJ26,0)</f>
        <v>0</v>
      </c>
      <c r="AB26" s="26">
        <f>IF(AQ26="1",BH26,0)</f>
        <v>0</v>
      </c>
      <c r="AC26" s="26">
        <f>IF(AQ26="1",BI26,0)</f>
        <v>0</v>
      </c>
      <c r="AD26" s="26">
        <f>IF(AQ26="7",BH26,0)</f>
        <v>0</v>
      </c>
      <c r="AE26" s="26">
        <f>IF(AQ26="7",BI26,0)</f>
        <v>0</v>
      </c>
      <c r="AF26" s="26">
        <f>IF(AQ26="2",BH26,0)</f>
        <v>0</v>
      </c>
      <c r="AG26" s="26">
        <f>IF(AQ26="2",BI26,0)</f>
        <v>0</v>
      </c>
      <c r="AH26" s="26">
        <f>IF(AQ26="0",BJ26,0)</f>
        <v>0</v>
      </c>
      <c r="AI26" s="15" t="s">
        <v>57</v>
      </c>
      <c r="AJ26" s="24">
        <f>IF(AN26=0,J26,0)</f>
        <v>0</v>
      </c>
      <c r="AK26" s="24">
        <f>IF(AN26=15,J26,0)</f>
        <v>0</v>
      </c>
      <c r="AL26" s="24">
        <f>IF(AN26=21,J26,0)</f>
        <v>0</v>
      </c>
      <c r="AN26" s="26">
        <v>21</v>
      </c>
      <c r="AO26" s="26">
        <f>G26*0</f>
        <v>0</v>
      </c>
      <c r="AP26" s="26">
        <f>G26*(1-0)</f>
        <v>0</v>
      </c>
      <c r="AQ26" s="25" t="s">
        <v>7</v>
      </c>
      <c r="AV26" s="26">
        <f>AW26+AX26</f>
        <v>0</v>
      </c>
      <c r="AW26" s="26">
        <f>F26*AO26</f>
        <v>0</v>
      </c>
      <c r="AX26" s="26">
        <f>F26*AP26</f>
        <v>0</v>
      </c>
      <c r="AY26" s="27" t="s">
        <v>251</v>
      </c>
      <c r="AZ26" s="27" t="s">
        <v>265</v>
      </c>
      <c r="BA26" s="15" t="s">
        <v>272</v>
      </c>
      <c r="BC26" s="26">
        <f>AW26+AX26</f>
        <v>0</v>
      </c>
      <c r="BD26" s="26">
        <f>G26/(100-BE26)*100</f>
        <v>0</v>
      </c>
      <c r="BE26" s="26">
        <v>0</v>
      </c>
      <c r="BF26" s="26">
        <f>L26</f>
        <v>0</v>
      </c>
      <c r="BH26" s="24">
        <f>F26*AO26</f>
        <v>0</v>
      </c>
      <c r="BI26" s="24">
        <f>F26*AP26</f>
        <v>0</v>
      </c>
      <c r="BJ26" s="24">
        <f>F26*G26</f>
        <v>0</v>
      </c>
    </row>
    <row r="27" spans="4:6" ht="12.75">
      <c r="D27" s="28" t="s">
        <v>130</v>
      </c>
      <c r="F27" s="29">
        <v>0.69</v>
      </c>
    </row>
    <row r="28" spans="1:47" ht="12.75">
      <c r="A28" s="20"/>
      <c r="B28" s="21" t="s">
        <v>57</v>
      </c>
      <c r="C28" s="21" t="s">
        <v>22</v>
      </c>
      <c r="D28" s="21" t="s">
        <v>131</v>
      </c>
      <c r="E28" s="20" t="s">
        <v>6</v>
      </c>
      <c r="F28" s="20" t="s">
        <v>6</v>
      </c>
      <c r="G28" s="20"/>
      <c r="H28" s="22">
        <f>SUM(H29:H29)</f>
        <v>0</v>
      </c>
      <c r="I28" s="22">
        <f>SUM(I29:I29)</f>
        <v>0</v>
      </c>
      <c r="J28" s="22">
        <f>SUM(J29:J29)</f>
        <v>0</v>
      </c>
      <c r="K28" s="15"/>
      <c r="L28" s="22">
        <f>SUM(L29:L29)</f>
        <v>0</v>
      </c>
      <c r="M28" s="15"/>
      <c r="AI28" s="15" t="s">
        <v>57</v>
      </c>
      <c r="AS28" s="22">
        <f>SUM(AJ29:AJ29)</f>
        <v>0</v>
      </c>
      <c r="AT28" s="22">
        <f>SUM(AK29:AK29)</f>
        <v>0</v>
      </c>
      <c r="AU28" s="22">
        <f>SUM(AL29:AL29)</f>
        <v>0</v>
      </c>
    </row>
    <row r="29" spans="1:62" ht="12.75">
      <c r="A29" s="23" t="s">
        <v>14</v>
      </c>
      <c r="B29" s="23" t="s">
        <v>57</v>
      </c>
      <c r="C29" s="23" t="s">
        <v>69</v>
      </c>
      <c r="D29" s="23" t="s">
        <v>132</v>
      </c>
      <c r="E29" s="23" t="s">
        <v>208</v>
      </c>
      <c r="F29" s="24">
        <v>381.9</v>
      </c>
      <c r="G29" s="24"/>
      <c r="H29" s="24">
        <f>F29*AO29</f>
        <v>0</v>
      </c>
      <c r="I29" s="24">
        <f>F29*AP29</f>
        <v>0</v>
      </c>
      <c r="J29" s="24">
        <f>F29*G29</f>
        <v>0</v>
      </c>
      <c r="K29" s="24">
        <v>0</v>
      </c>
      <c r="L29" s="24">
        <f>F29*K29</f>
        <v>0</v>
      </c>
      <c r="M29" s="25" t="s">
        <v>237</v>
      </c>
      <c r="Z29" s="26">
        <f>IF(AQ29="5",BJ29,0)</f>
        <v>0</v>
      </c>
      <c r="AB29" s="26">
        <f>IF(AQ29="1",BH29,0)</f>
        <v>0</v>
      </c>
      <c r="AC29" s="26">
        <f>IF(AQ29="1",BI29,0)</f>
        <v>0</v>
      </c>
      <c r="AD29" s="26">
        <f>IF(AQ29="7",BH29,0)</f>
        <v>0</v>
      </c>
      <c r="AE29" s="26">
        <f>IF(AQ29="7",BI29,0)</f>
        <v>0</v>
      </c>
      <c r="AF29" s="26">
        <f>IF(AQ29="2",BH29,0)</f>
        <v>0</v>
      </c>
      <c r="AG29" s="26">
        <f>IF(AQ29="2",BI29,0)</f>
        <v>0</v>
      </c>
      <c r="AH29" s="26">
        <f>IF(AQ29="0",BJ29,0)</f>
        <v>0</v>
      </c>
      <c r="AI29" s="15" t="s">
        <v>57</v>
      </c>
      <c r="AJ29" s="24">
        <f>IF(AN29=0,J29,0)</f>
        <v>0</v>
      </c>
      <c r="AK29" s="24">
        <f>IF(AN29=15,J29,0)</f>
        <v>0</v>
      </c>
      <c r="AL29" s="24">
        <f>IF(AN29=21,J29,0)</f>
        <v>0</v>
      </c>
      <c r="AN29" s="26">
        <v>21</v>
      </c>
      <c r="AO29" s="26">
        <f>G29*0</f>
        <v>0</v>
      </c>
      <c r="AP29" s="26">
        <f>G29*(1-0)</f>
        <v>0</v>
      </c>
      <c r="AQ29" s="25" t="s">
        <v>7</v>
      </c>
      <c r="AV29" s="26">
        <f>AW29+AX29</f>
        <v>0</v>
      </c>
      <c r="AW29" s="26">
        <f>F29*AO29</f>
        <v>0</v>
      </c>
      <c r="AX29" s="26">
        <f>F29*AP29</f>
        <v>0</v>
      </c>
      <c r="AY29" s="27" t="s">
        <v>252</v>
      </c>
      <c r="AZ29" s="27" t="s">
        <v>265</v>
      </c>
      <c r="BA29" s="15" t="s">
        <v>272</v>
      </c>
      <c r="BC29" s="26">
        <f>AW29+AX29</f>
        <v>0</v>
      </c>
      <c r="BD29" s="26">
        <f>G29/(100-BE29)*100</f>
        <v>0</v>
      </c>
      <c r="BE29" s="26">
        <v>0</v>
      </c>
      <c r="BF29" s="26">
        <f>L29</f>
        <v>0</v>
      </c>
      <c r="BH29" s="24">
        <f>F29*AO29</f>
        <v>0</v>
      </c>
      <c r="BI29" s="24">
        <f>F29*AP29</f>
        <v>0</v>
      </c>
      <c r="BJ29" s="24">
        <f>F29*G29</f>
        <v>0</v>
      </c>
    </row>
    <row r="30" spans="4:6" ht="12.75">
      <c r="D30" s="28" t="s">
        <v>133</v>
      </c>
      <c r="F30" s="29">
        <v>381.9</v>
      </c>
    </row>
    <row r="31" spans="1:47" ht="12.75">
      <c r="A31" s="20"/>
      <c r="B31" s="21" t="s">
        <v>57</v>
      </c>
      <c r="C31" s="21" t="s">
        <v>24</v>
      </c>
      <c r="D31" s="21" t="s">
        <v>134</v>
      </c>
      <c r="E31" s="20" t="s">
        <v>6</v>
      </c>
      <c r="F31" s="20" t="s">
        <v>6</v>
      </c>
      <c r="G31" s="20"/>
      <c r="H31" s="22">
        <f>SUM(H32:H32)</f>
        <v>0</v>
      </c>
      <c r="I31" s="22">
        <f>SUM(I32:I32)</f>
        <v>0</v>
      </c>
      <c r="J31" s="22">
        <f>SUM(J32:J32)</f>
        <v>0</v>
      </c>
      <c r="K31" s="15"/>
      <c r="L31" s="22">
        <f>SUM(L32:L32)</f>
        <v>0</v>
      </c>
      <c r="M31" s="15"/>
      <c r="AI31" s="15" t="s">
        <v>57</v>
      </c>
      <c r="AS31" s="22">
        <f>SUM(AJ32:AJ32)</f>
        <v>0</v>
      </c>
      <c r="AT31" s="22">
        <f>SUM(AK32:AK32)</f>
        <v>0</v>
      </c>
      <c r="AU31" s="22">
        <f>SUM(AL32:AL32)</f>
        <v>0</v>
      </c>
    </row>
    <row r="32" spans="1:62" ht="12.75">
      <c r="A32" s="23" t="s">
        <v>15</v>
      </c>
      <c r="B32" s="23" t="s">
        <v>57</v>
      </c>
      <c r="C32" s="23" t="s">
        <v>70</v>
      </c>
      <c r="D32" s="23" t="s">
        <v>135</v>
      </c>
      <c r="E32" s="23" t="s">
        <v>207</v>
      </c>
      <c r="F32" s="24">
        <v>1514</v>
      </c>
      <c r="G32" s="24"/>
      <c r="H32" s="24">
        <f>F32*AO32</f>
        <v>0</v>
      </c>
      <c r="I32" s="24">
        <f>F32*AP32</f>
        <v>0</v>
      </c>
      <c r="J32" s="24">
        <f>F32*G32</f>
        <v>0</v>
      </c>
      <c r="K32" s="24">
        <v>0</v>
      </c>
      <c r="L32" s="24">
        <f>F32*K32</f>
        <v>0</v>
      </c>
      <c r="M32" s="25" t="s">
        <v>237</v>
      </c>
      <c r="Z32" s="26">
        <f>IF(AQ32="5",BJ32,0)</f>
        <v>0</v>
      </c>
      <c r="AB32" s="26">
        <f>IF(AQ32="1",BH32,0)</f>
        <v>0</v>
      </c>
      <c r="AC32" s="26">
        <f>IF(AQ32="1",BI32,0)</f>
        <v>0</v>
      </c>
      <c r="AD32" s="26">
        <f>IF(AQ32="7",BH32,0)</f>
        <v>0</v>
      </c>
      <c r="AE32" s="26">
        <f>IF(AQ32="7",BI32,0)</f>
        <v>0</v>
      </c>
      <c r="AF32" s="26">
        <f>IF(AQ32="2",BH32,0)</f>
        <v>0</v>
      </c>
      <c r="AG32" s="26">
        <f>IF(AQ32="2",BI32,0)</f>
        <v>0</v>
      </c>
      <c r="AH32" s="26">
        <f>IF(AQ32="0",BJ32,0)</f>
        <v>0</v>
      </c>
      <c r="AI32" s="15" t="s">
        <v>57</v>
      </c>
      <c r="AJ32" s="24">
        <f>IF(AN32=0,J32,0)</f>
        <v>0</v>
      </c>
      <c r="AK32" s="24">
        <f>IF(AN32=15,J32,0)</f>
        <v>0</v>
      </c>
      <c r="AL32" s="24">
        <f>IF(AN32=21,J32,0)</f>
        <v>0</v>
      </c>
      <c r="AN32" s="26">
        <v>21</v>
      </c>
      <c r="AO32" s="26">
        <f>G32*0</f>
        <v>0</v>
      </c>
      <c r="AP32" s="26">
        <f>G32*(1-0)</f>
        <v>0</v>
      </c>
      <c r="AQ32" s="25" t="s">
        <v>7</v>
      </c>
      <c r="AV32" s="26">
        <f>AW32+AX32</f>
        <v>0</v>
      </c>
      <c r="AW32" s="26">
        <f>F32*AO32</f>
        <v>0</v>
      </c>
      <c r="AX32" s="26">
        <f>F32*AP32</f>
        <v>0</v>
      </c>
      <c r="AY32" s="27" t="s">
        <v>253</v>
      </c>
      <c r="AZ32" s="27" t="s">
        <v>265</v>
      </c>
      <c r="BA32" s="15" t="s">
        <v>272</v>
      </c>
      <c r="BC32" s="26">
        <f>AW32+AX32</f>
        <v>0</v>
      </c>
      <c r="BD32" s="26">
        <f>G32/(100-BE32)*100</f>
        <v>0</v>
      </c>
      <c r="BE32" s="26">
        <v>0</v>
      </c>
      <c r="BF32" s="26">
        <f>L32</f>
        <v>0</v>
      </c>
      <c r="BH32" s="24">
        <f>F32*AO32</f>
        <v>0</v>
      </c>
      <c r="BI32" s="24">
        <f>F32*AP32</f>
        <v>0</v>
      </c>
      <c r="BJ32" s="24">
        <f>F32*G32</f>
        <v>0</v>
      </c>
    </row>
    <row r="33" spans="4:6" ht="12.75">
      <c r="D33" s="28" t="s">
        <v>136</v>
      </c>
      <c r="F33" s="29">
        <v>1250</v>
      </c>
    </row>
    <row r="34" spans="4:6" ht="12.75">
      <c r="D34" s="28" t="s">
        <v>137</v>
      </c>
      <c r="F34" s="29">
        <v>264</v>
      </c>
    </row>
    <row r="35" spans="1:47" ht="12.75">
      <c r="A35" s="20"/>
      <c r="B35" s="21" t="s">
        <v>57</v>
      </c>
      <c r="C35" s="21" t="s">
        <v>25</v>
      </c>
      <c r="D35" s="21" t="s">
        <v>138</v>
      </c>
      <c r="E35" s="20" t="s">
        <v>6</v>
      </c>
      <c r="F35" s="20" t="s">
        <v>6</v>
      </c>
      <c r="G35" s="20"/>
      <c r="H35" s="22">
        <f>SUM(H36:H36)</f>
        <v>0</v>
      </c>
      <c r="I35" s="22">
        <f>SUM(I36:I36)</f>
        <v>0</v>
      </c>
      <c r="J35" s="22">
        <f>SUM(J36:J36)</f>
        <v>0</v>
      </c>
      <c r="K35" s="15"/>
      <c r="L35" s="22">
        <f>SUM(L36:L36)</f>
        <v>0</v>
      </c>
      <c r="M35" s="15"/>
      <c r="AI35" s="15" t="s">
        <v>57</v>
      </c>
      <c r="AS35" s="22">
        <f>SUM(AJ36:AJ36)</f>
        <v>0</v>
      </c>
      <c r="AT35" s="22">
        <f>SUM(AK36:AK36)</f>
        <v>0</v>
      </c>
      <c r="AU35" s="22">
        <f>SUM(AL36:AL36)</f>
        <v>0</v>
      </c>
    </row>
    <row r="36" spans="1:62" ht="12.75">
      <c r="A36" s="23" t="s">
        <v>16</v>
      </c>
      <c r="B36" s="23" t="s">
        <v>57</v>
      </c>
      <c r="C36" s="23" t="s">
        <v>71</v>
      </c>
      <c r="D36" s="23" t="s">
        <v>139</v>
      </c>
      <c r="E36" s="23" t="s">
        <v>208</v>
      </c>
      <c r="F36" s="24">
        <v>6.9</v>
      </c>
      <c r="G36" s="24"/>
      <c r="H36" s="24">
        <f>F36*AO36</f>
        <v>0</v>
      </c>
      <c r="I36" s="24">
        <f>F36*AP36</f>
        <v>0</v>
      </c>
      <c r="J36" s="24">
        <f>F36*G36</f>
        <v>0</v>
      </c>
      <c r="K36" s="24">
        <v>0</v>
      </c>
      <c r="L36" s="24">
        <f>F36*K36</f>
        <v>0</v>
      </c>
      <c r="M36" s="25" t="s">
        <v>237</v>
      </c>
      <c r="Z36" s="26">
        <f>IF(AQ36="5",BJ36,0)</f>
        <v>0</v>
      </c>
      <c r="AB36" s="26">
        <f>IF(AQ36="1",BH36,0)</f>
        <v>0</v>
      </c>
      <c r="AC36" s="26">
        <f>IF(AQ36="1",BI36,0)</f>
        <v>0</v>
      </c>
      <c r="AD36" s="26">
        <f>IF(AQ36="7",BH36,0)</f>
        <v>0</v>
      </c>
      <c r="AE36" s="26">
        <f>IF(AQ36="7",BI36,0)</f>
        <v>0</v>
      </c>
      <c r="AF36" s="26">
        <f>IF(AQ36="2",BH36,0)</f>
        <v>0</v>
      </c>
      <c r="AG36" s="26">
        <f>IF(AQ36="2",BI36,0)</f>
        <v>0</v>
      </c>
      <c r="AH36" s="26">
        <f>IF(AQ36="0",BJ36,0)</f>
        <v>0</v>
      </c>
      <c r="AI36" s="15" t="s">
        <v>57</v>
      </c>
      <c r="AJ36" s="24">
        <f>IF(AN36=0,J36,0)</f>
        <v>0</v>
      </c>
      <c r="AK36" s="24">
        <f>IF(AN36=15,J36,0)</f>
        <v>0</v>
      </c>
      <c r="AL36" s="24">
        <f>IF(AN36=21,J36,0)</f>
        <v>0</v>
      </c>
      <c r="AN36" s="26">
        <v>21</v>
      </c>
      <c r="AO36" s="26">
        <f>G36*0</f>
        <v>0</v>
      </c>
      <c r="AP36" s="26">
        <f>G36*(1-0)</f>
        <v>0</v>
      </c>
      <c r="AQ36" s="25" t="s">
        <v>7</v>
      </c>
      <c r="AV36" s="26">
        <f>AW36+AX36</f>
        <v>0</v>
      </c>
      <c r="AW36" s="26">
        <f>F36*AO36</f>
        <v>0</v>
      </c>
      <c r="AX36" s="26">
        <f>F36*AP36</f>
        <v>0</v>
      </c>
      <c r="AY36" s="27" t="s">
        <v>254</v>
      </c>
      <c r="AZ36" s="27" t="s">
        <v>265</v>
      </c>
      <c r="BA36" s="15" t="s">
        <v>272</v>
      </c>
      <c r="BC36" s="26">
        <f>AW36+AX36</f>
        <v>0</v>
      </c>
      <c r="BD36" s="26">
        <f>G36/(100-BE36)*100</f>
        <v>0</v>
      </c>
      <c r="BE36" s="26">
        <v>0</v>
      </c>
      <c r="BF36" s="26">
        <f>L36</f>
        <v>0</v>
      </c>
      <c r="BH36" s="24">
        <f>F36*AO36</f>
        <v>0</v>
      </c>
      <c r="BI36" s="24">
        <f>F36*AP36</f>
        <v>0</v>
      </c>
      <c r="BJ36" s="24">
        <f>F36*G36</f>
        <v>0</v>
      </c>
    </row>
    <row r="37" spans="4:6" ht="12.75">
      <c r="D37" s="28" t="s">
        <v>140</v>
      </c>
      <c r="F37" s="29">
        <v>6.9</v>
      </c>
    </row>
    <row r="38" spans="1:47" ht="12.75">
      <c r="A38" s="20"/>
      <c r="B38" s="21" t="s">
        <v>57</v>
      </c>
      <c r="C38" s="21" t="s">
        <v>33</v>
      </c>
      <c r="D38" s="21" t="s">
        <v>141</v>
      </c>
      <c r="E38" s="20" t="s">
        <v>6</v>
      </c>
      <c r="F38" s="20" t="s">
        <v>6</v>
      </c>
      <c r="G38" s="20"/>
      <c r="H38" s="22">
        <f>SUM(H39:H39)</f>
        <v>0</v>
      </c>
      <c r="I38" s="22">
        <f>SUM(I39:I39)</f>
        <v>0</v>
      </c>
      <c r="J38" s="22">
        <f>SUM(J39:J39)</f>
        <v>0</v>
      </c>
      <c r="K38" s="15"/>
      <c r="L38" s="22">
        <f>SUM(L39:L39)</f>
        <v>17.4225</v>
      </c>
      <c r="M38" s="15"/>
      <c r="AI38" s="15" t="s">
        <v>57</v>
      </c>
      <c r="AS38" s="22">
        <f>SUM(AJ39:AJ39)</f>
        <v>0</v>
      </c>
      <c r="AT38" s="22">
        <f>SUM(AK39:AK39)</f>
        <v>0</v>
      </c>
      <c r="AU38" s="22">
        <f>SUM(AL39:AL39)</f>
        <v>0</v>
      </c>
    </row>
    <row r="39" spans="1:62" ht="12.75">
      <c r="A39" s="23" t="s">
        <v>17</v>
      </c>
      <c r="B39" s="23" t="s">
        <v>57</v>
      </c>
      <c r="C39" s="23" t="s">
        <v>72</v>
      </c>
      <c r="D39" s="23" t="s">
        <v>142</v>
      </c>
      <c r="E39" s="23" t="s">
        <v>208</v>
      </c>
      <c r="F39" s="24">
        <v>6.9</v>
      </c>
      <c r="G39" s="24"/>
      <c r="H39" s="24">
        <f>F39*AO39</f>
        <v>0</v>
      </c>
      <c r="I39" s="24">
        <f>F39*AP39</f>
        <v>0</v>
      </c>
      <c r="J39" s="24">
        <f>F39*G39</f>
        <v>0</v>
      </c>
      <c r="K39" s="24">
        <v>2.525</v>
      </c>
      <c r="L39" s="24">
        <f>F39*K39</f>
        <v>17.4225</v>
      </c>
      <c r="M39" s="25" t="s">
        <v>237</v>
      </c>
      <c r="Z39" s="26">
        <f>IF(AQ39="5",BJ39,0)</f>
        <v>0</v>
      </c>
      <c r="AB39" s="26">
        <f>IF(AQ39="1",BH39,0)</f>
        <v>0</v>
      </c>
      <c r="AC39" s="26">
        <f>IF(AQ39="1",BI39,0)</f>
        <v>0</v>
      </c>
      <c r="AD39" s="26">
        <f>IF(AQ39="7",BH39,0)</f>
        <v>0</v>
      </c>
      <c r="AE39" s="26">
        <f>IF(AQ39="7",BI39,0)</f>
        <v>0</v>
      </c>
      <c r="AF39" s="26">
        <f>IF(AQ39="2",BH39,0)</f>
        <v>0</v>
      </c>
      <c r="AG39" s="26">
        <f>IF(AQ39="2",BI39,0)</f>
        <v>0</v>
      </c>
      <c r="AH39" s="26">
        <f>IF(AQ39="0",BJ39,0)</f>
        <v>0</v>
      </c>
      <c r="AI39" s="15" t="s">
        <v>57</v>
      </c>
      <c r="AJ39" s="24">
        <f>IF(AN39=0,J39,0)</f>
        <v>0</v>
      </c>
      <c r="AK39" s="24">
        <f>IF(AN39=15,J39,0)</f>
        <v>0</v>
      </c>
      <c r="AL39" s="24">
        <f>IF(AN39=21,J39,0)</f>
        <v>0</v>
      </c>
      <c r="AN39" s="26">
        <v>21</v>
      </c>
      <c r="AO39" s="26">
        <f>G39*0.881151785714286</f>
        <v>0</v>
      </c>
      <c r="AP39" s="26">
        <f>G39*(1-0.881151785714286)</f>
        <v>0</v>
      </c>
      <c r="AQ39" s="25" t="s">
        <v>7</v>
      </c>
      <c r="AV39" s="26">
        <f>AW39+AX39</f>
        <v>0</v>
      </c>
      <c r="AW39" s="26">
        <f>F39*AO39</f>
        <v>0</v>
      </c>
      <c r="AX39" s="26">
        <f>F39*AP39</f>
        <v>0</v>
      </c>
      <c r="AY39" s="27" t="s">
        <v>255</v>
      </c>
      <c r="AZ39" s="27" t="s">
        <v>266</v>
      </c>
      <c r="BA39" s="15" t="s">
        <v>272</v>
      </c>
      <c r="BC39" s="26">
        <f>AW39+AX39</f>
        <v>0</v>
      </c>
      <c r="BD39" s="26">
        <f>G39/(100-BE39)*100</f>
        <v>0</v>
      </c>
      <c r="BE39" s="26">
        <v>0</v>
      </c>
      <c r="BF39" s="26">
        <f>L39</f>
        <v>17.4225</v>
      </c>
      <c r="BH39" s="24">
        <f>F39*AO39</f>
        <v>0</v>
      </c>
      <c r="BI39" s="24">
        <f>F39*AP39</f>
        <v>0</v>
      </c>
      <c r="BJ39" s="24">
        <f>F39*G39</f>
        <v>0</v>
      </c>
    </row>
    <row r="40" spans="4:6" ht="12.75">
      <c r="D40" s="28" t="s">
        <v>143</v>
      </c>
      <c r="F40" s="29">
        <v>6.9</v>
      </c>
    </row>
    <row r="41" spans="1:47" ht="12.75">
      <c r="A41" s="20"/>
      <c r="B41" s="21" t="s">
        <v>57</v>
      </c>
      <c r="C41" s="21" t="s">
        <v>37</v>
      </c>
      <c r="D41" s="21" t="s">
        <v>144</v>
      </c>
      <c r="E41" s="20" t="s">
        <v>6</v>
      </c>
      <c r="F41" s="20" t="s">
        <v>6</v>
      </c>
      <c r="G41" s="20"/>
      <c r="H41" s="22">
        <f>SUM(H42:H48)</f>
        <v>0</v>
      </c>
      <c r="I41" s="22">
        <f>SUM(I42:I48)</f>
        <v>0</v>
      </c>
      <c r="J41" s="22">
        <f>SUM(J42:J48)</f>
        <v>0</v>
      </c>
      <c r="K41" s="15"/>
      <c r="L41" s="22">
        <f>SUM(L42:L48)</f>
        <v>6.4260850000000005</v>
      </c>
      <c r="M41" s="15"/>
      <c r="AI41" s="15" t="s">
        <v>57</v>
      </c>
      <c r="AS41" s="22">
        <f>SUM(AJ42:AJ48)</f>
        <v>0</v>
      </c>
      <c r="AT41" s="22">
        <f>SUM(AK42:AK48)</f>
        <v>0</v>
      </c>
      <c r="AU41" s="22">
        <f>SUM(AL42:AL48)</f>
        <v>0</v>
      </c>
    </row>
    <row r="42" spans="1:62" ht="12.75">
      <c r="A42" s="23" t="s">
        <v>18</v>
      </c>
      <c r="B42" s="23" t="s">
        <v>57</v>
      </c>
      <c r="C42" s="23" t="s">
        <v>73</v>
      </c>
      <c r="D42" s="23" t="s">
        <v>145</v>
      </c>
      <c r="E42" s="23" t="s">
        <v>207</v>
      </c>
      <c r="F42" s="24">
        <v>11.5</v>
      </c>
      <c r="G42" s="24"/>
      <c r="H42" s="24">
        <f>F42*AO42</f>
        <v>0</v>
      </c>
      <c r="I42" s="24">
        <f>F42*AP42</f>
        <v>0</v>
      </c>
      <c r="J42" s="24">
        <f>F42*G42</f>
        <v>0</v>
      </c>
      <c r="K42" s="24">
        <v>0.45145</v>
      </c>
      <c r="L42" s="24">
        <f>F42*K42</f>
        <v>5.191675</v>
      </c>
      <c r="M42" s="25" t="s">
        <v>237</v>
      </c>
      <c r="Z42" s="26">
        <f>IF(AQ42="5",BJ42,0)</f>
        <v>0</v>
      </c>
      <c r="AB42" s="26">
        <f>IF(AQ42="1",BH42,0)</f>
        <v>0</v>
      </c>
      <c r="AC42" s="26">
        <f>IF(AQ42="1",BI42,0)</f>
        <v>0</v>
      </c>
      <c r="AD42" s="26">
        <f>IF(AQ42="7",BH42,0)</f>
        <v>0</v>
      </c>
      <c r="AE42" s="26">
        <f>IF(AQ42="7",BI42,0)</f>
        <v>0</v>
      </c>
      <c r="AF42" s="26">
        <f>IF(AQ42="2",BH42,0)</f>
        <v>0</v>
      </c>
      <c r="AG42" s="26">
        <f>IF(AQ42="2",BI42,0)</f>
        <v>0</v>
      </c>
      <c r="AH42" s="26">
        <f>IF(AQ42="0",BJ42,0)</f>
        <v>0</v>
      </c>
      <c r="AI42" s="15" t="s">
        <v>57</v>
      </c>
      <c r="AJ42" s="24">
        <f>IF(AN42=0,J42,0)</f>
        <v>0</v>
      </c>
      <c r="AK42" s="24">
        <f>IF(AN42=15,J42,0)</f>
        <v>0</v>
      </c>
      <c r="AL42" s="24">
        <f>IF(AN42=21,J42,0)</f>
        <v>0</v>
      </c>
      <c r="AN42" s="26">
        <v>21</v>
      </c>
      <c r="AO42" s="26">
        <f>G42*0.772927241962775</f>
        <v>0</v>
      </c>
      <c r="AP42" s="26">
        <f>G42*(1-0.772927241962775)</f>
        <v>0</v>
      </c>
      <c r="AQ42" s="25" t="s">
        <v>7</v>
      </c>
      <c r="AV42" s="26">
        <f>AW42+AX42</f>
        <v>0</v>
      </c>
      <c r="AW42" s="26">
        <f>F42*AO42</f>
        <v>0</v>
      </c>
      <c r="AX42" s="26">
        <f>F42*AP42</f>
        <v>0</v>
      </c>
      <c r="AY42" s="27" t="s">
        <v>256</v>
      </c>
      <c r="AZ42" s="27" t="s">
        <v>267</v>
      </c>
      <c r="BA42" s="15" t="s">
        <v>272</v>
      </c>
      <c r="BC42" s="26">
        <f>AW42+AX42</f>
        <v>0</v>
      </c>
      <c r="BD42" s="26">
        <f>G42/(100-BE42)*100</f>
        <v>0</v>
      </c>
      <c r="BE42" s="26">
        <v>0</v>
      </c>
      <c r="BF42" s="26">
        <f>L42</f>
        <v>5.191675</v>
      </c>
      <c r="BH42" s="24">
        <f>F42*AO42</f>
        <v>0</v>
      </c>
      <c r="BI42" s="24">
        <f>F42*AP42</f>
        <v>0</v>
      </c>
      <c r="BJ42" s="24">
        <f>F42*G42</f>
        <v>0</v>
      </c>
    </row>
    <row r="43" spans="4:6" ht="12.75">
      <c r="D43" s="28" t="s">
        <v>146</v>
      </c>
      <c r="F43" s="29">
        <v>11.5</v>
      </c>
    </row>
    <row r="44" spans="3:6" ht="12.75">
      <c r="C44" s="1" t="s">
        <v>55</v>
      </c>
      <c r="D44" s="28" t="s">
        <v>147</v>
      </c>
      <c r="F44" s="29"/>
    </row>
    <row r="45" spans="1:62" ht="12.75">
      <c r="A45" s="23" t="s">
        <v>19</v>
      </c>
      <c r="B45" s="23" t="s">
        <v>57</v>
      </c>
      <c r="C45" s="23" t="s">
        <v>74</v>
      </c>
      <c r="D45" s="23" t="s">
        <v>148</v>
      </c>
      <c r="E45" s="23" t="s">
        <v>209</v>
      </c>
      <c r="F45" s="24">
        <v>23</v>
      </c>
      <c r="G45" s="24"/>
      <c r="H45" s="24">
        <f>F45*AO45</f>
        <v>0</v>
      </c>
      <c r="I45" s="24">
        <f>F45*AP45</f>
        <v>0</v>
      </c>
      <c r="J45" s="24">
        <f>F45*G45</f>
        <v>0</v>
      </c>
      <c r="K45" s="24">
        <v>0.05367</v>
      </c>
      <c r="L45" s="24">
        <f>F45*K45</f>
        <v>1.23441</v>
      </c>
      <c r="M45" s="25" t="s">
        <v>237</v>
      </c>
      <c r="Z45" s="26">
        <f>IF(AQ45="5",BJ45,0)</f>
        <v>0</v>
      </c>
      <c r="AB45" s="26">
        <f>IF(AQ45="1",BH45,0)</f>
        <v>0</v>
      </c>
      <c r="AC45" s="26">
        <f>IF(AQ45="1",BI45,0)</f>
        <v>0</v>
      </c>
      <c r="AD45" s="26">
        <f>IF(AQ45="7",BH45,0)</f>
        <v>0</v>
      </c>
      <c r="AE45" s="26">
        <f>IF(AQ45="7",BI45,0)</f>
        <v>0</v>
      </c>
      <c r="AF45" s="26">
        <f>IF(AQ45="2",BH45,0)</f>
        <v>0</v>
      </c>
      <c r="AG45" s="26">
        <f>IF(AQ45="2",BI45,0)</f>
        <v>0</v>
      </c>
      <c r="AH45" s="26">
        <f>IF(AQ45="0",BJ45,0)</f>
        <v>0</v>
      </c>
      <c r="AI45" s="15" t="s">
        <v>57</v>
      </c>
      <c r="AJ45" s="24">
        <f>IF(AN45=0,J45,0)</f>
        <v>0</v>
      </c>
      <c r="AK45" s="24">
        <f>IF(AN45=15,J45,0)</f>
        <v>0</v>
      </c>
      <c r="AL45" s="24">
        <f>IF(AN45=21,J45,0)</f>
        <v>0</v>
      </c>
      <c r="AN45" s="26">
        <v>21</v>
      </c>
      <c r="AO45" s="26">
        <f>G45*0.789718001676857</f>
        <v>0</v>
      </c>
      <c r="AP45" s="26">
        <f>G45*(1-0.789718001676857)</f>
        <v>0</v>
      </c>
      <c r="AQ45" s="25" t="s">
        <v>7</v>
      </c>
      <c r="AV45" s="26">
        <f>AW45+AX45</f>
        <v>0</v>
      </c>
      <c r="AW45" s="26">
        <f>F45*AO45</f>
        <v>0</v>
      </c>
      <c r="AX45" s="26">
        <f>F45*AP45</f>
        <v>0</v>
      </c>
      <c r="AY45" s="27" t="s">
        <v>256</v>
      </c>
      <c r="AZ45" s="27" t="s">
        <v>267</v>
      </c>
      <c r="BA45" s="15" t="s">
        <v>272</v>
      </c>
      <c r="BC45" s="26">
        <f>AW45+AX45</f>
        <v>0</v>
      </c>
      <c r="BD45" s="26">
        <f>G45/(100-BE45)*100</f>
        <v>0</v>
      </c>
      <c r="BE45" s="26">
        <v>0</v>
      </c>
      <c r="BF45" s="26">
        <f>L45</f>
        <v>1.23441</v>
      </c>
      <c r="BH45" s="24">
        <f>F45*AO45</f>
        <v>0</v>
      </c>
      <c r="BI45" s="24">
        <f>F45*AP45</f>
        <v>0</v>
      </c>
      <c r="BJ45" s="24">
        <f>F45*G45</f>
        <v>0</v>
      </c>
    </row>
    <row r="46" spans="4:6" ht="12.75">
      <c r="D46" s="28" t="s">
        <v>149</v>
      </c>
      <c r="F46" s="29">
        <v>23</v>
      </c>
    </row>
    <row r="47" spans="3:6" ht="12.75">
      <c r="C47" s="1" t="s">
        <v>55</v>
      </c>
      <c r="D47" s="28" t="s">
        <v>147</v>
      </c>
      <c r="F47" s="29"/>
    </row>
    <row r="48" spans="1:62" s="106" customFormat="1" ht="12.75">
      <c r="A48" s="103" t="s">
        <v>20</v>
      </c>
      <c r="B48" s="103" t="s">
        <v>57</v>
      </c>
      <c r="C48" s="103" t="s">
        <v>75</v>
      </c>
      <c r="D48" s="103" t="s">
        <v>150</v>
      </c>
      <c r="E48" s="103" t="s">
        <v>210</v>
      </c>
      <c r="F48" s="104">
        <v>6.42609</v>
      </c>
      <c r="G48" s="104"/>
      <c r="H48" s="104">
        <f>F48*AO48</f>
        <v>0</v>
      </c>
      <c r="I48" s="104">
        <f>F48*AP48</f>
        <v>0</v>
      </c>
      <c r="J48" s="104">
        <f>F48*G48</f>
        <v>0</v>
      </c>
      <c r="K48" s="104">
        <v>0</v>
      </c>
      <c r="L48" s="104">
        <f>F48*K48</f>
        <v>0</v>
      </c>
      <c r="M48" s="105" t="s">
        <v>238</v>
      </c>
      <c r="Z48" s="104">
        <f>IF(AQ48="5",BJ48,0)</f>
        <v>0</v>
      </c>
      <c r="AB48" s="104">
        <f>IF(AQ48="1",BH48,0)</f>
        <v>0</v>
      </c>
      <c r="AC48" s="104">
        <f>IF(AQ48="1",BI48,0)</f>
        <v>0</v>
      </c>
      <c r="AD48" s="104">
        <f>IF(AQ48="7",BH48,0)</f>
        <v>0</v>
      </c>
      <c r="AE48" s="104">
        <f>IF(AQ48="7",BI48,0)</f>
        <v>0</v>
      </c>
      <c r="AF48" s="104">
        <f>IF(AQ48="2",BH48,0)</f>
        <v>0</v>
      </c>
      <c r="AG48" s="104">
        <f>IF(AQ48="2",BI48,0)</f>
        <v>0</v>
      </c>
      <c r="AH48" s="104">
        <f>IF(AQ48="0",BJ48,0)</f>
        <v>0</v>
      </c>
      <c r="AI48" s="50" t="s">
        <v>57</v>
      </c>
      <c r="AJ48" s="104">
        <f>IF(AN48=0,J48,0)</f>
        <v>0</v>
      </c>
      <c r="AK48" s="104">
        <f>IF(AN48=15,J48,0)</f>
        <v>0</v>
      </c>
      <c r="AL48" s="104">
        <f>IF(AN48=21,J48,0)</f>
        <v>0</v>
      </c>
      <c r="AN48" s="104">
        <v>21</v>
      </c>
      <c r="AO48" s="104">
        <f>G48*0</f>
        <v>0</v>
      </c>
      <c r="AP48" s="104">
        <f>G48*(1-0)</f>
        <v>0</v>
      </c>
      <c r="AQ48" s="105" t="s">
        <v>11</v>
      </c>
      <c r="AV48" s="104">
        <f>AW48+AX48</f>
        <v>0</v>
      </c>
      <c r="AW48" s="104">
        <f>F48*AO48</f>
        <v>0</v>
      </c>
      <c r="AX48" s="104">
        <f>F48*AP48</f>
        <v>0</v>
      </c>
      <c r="AY48" s="105" t="s">
        <v>256</v>
      </c>
      <c r="AZ48" s="105" t="s">
        <v>267</v>
      </c>
      <c r="BA48" s="50" t="s">
        <v>272</v>
      </c>
      <c r="BC48" s="104">
        <f>AW48+AX48</f>
        <v>0</v>
      </c>
      <c r="BD48" s="104">
        <f>G48/(100-BE48)*100</f>
        <v>0</v>
      </c>
      <c r="BE48" s="104">
        <v>0</v>
      </c>
      <c r="BF48" s="104">
        <f>L48</f>
        <v>0</v>
      </c>
      <c r="BH48" s="104">
        <f>F48*AO48</f>
        <v>0</v>
      </c>
      <c r="BI48" s="104">
        <f>F48*AP48</f>
        <v>0</v>
      </c>
      <c r="BJ48" s="104">
        <f>F48*G48</f>
        <v>0</v>
      </c>
    </row>
    <row r="49" spans="1:47" ht="12.75">
      <c r="A49" s="20"/>
      <c r="B49" s="21" t="s">
        <v>57</v>
      </c>
      <c r="C49" s="21" t="s">
        <v>76</v>
      </c>
      <c r="D49" s="21" t="s">
        <v>151</v>
      </c>
      <c r="E49" s="20" t="s">
        <v>6</v>
      </c>
      <c r="F49" s="20" t="s">
        <v>6</v>
      </c>
      <c r="G49" s="20"/>
      <c r="H49" s="22">
        <f>SUM(H50:H65)</f>
        <v>0</v>
      </c>
      <c r="I49" s="22">
        <f>SUM(I50:I65)</f>
        <v>0</v>
      </c>
      <c r="J49" s="22">
        <f>SUM(J50:J66)</f>
        <v>0</v>
      </c>
      <c r="K49" s="15"/>
      <c r="L49" s="22">
        <f>SUM(L50:L65)</f>
        <v>137.2</v>
      </c>
      <c r="M49" s="15"/>
      <c r="AI49" s="15" t="s">
        <v>57</v>
      </c>
      <c r="AS49" s="22">
        <f>SUM(AJ50:AJ65)</f>
        <v>0</v>
      </c>
      <c r="AT49" s="22">
        <f>SUM(AK50:AK65)</f>
        <v>0</v>
      </c>
      <c r="AU49" s="22">
        <f>SUM(AL50:AL65)</f>
        <v>0</v>
      </c>
    </row>
    <row r="50" spans="1:62" s="115" customFormat="1" ht="12.75">
      <c r="A50" s="112" t="s">
        <v>21</v>
      </c>
      <c r="B50" s="112" t="s">
        <v>57</v>
      </c>
      <c r="C50" s="112" t="s">
        <v>77</v>
      </c>
      <c r="D50" s="112" t="s">
        <v>152</v>
      </c>
      <c r="E50" s="112" t="s">
        <v>206</v>
      </c>
      <c r="F50" s="113">
        <v>0</v>
      </c>
      <c r="G50" s="113"/>
      <c r="H50" s="113">
        <f aca="true" t="shared" si="0" ref="H50:H59">F50*AO50</f>
        <v>0</v>
      </c>
      <c r="I50" s="113">
        <f aca="true" t="shared" si="1" ref="I50:I59">F50*AP50</f>
        <v>0</v>
      </c>
      <c r="J50" s="113">
        <f aca="true" t="shared" si="2" ref="J50:J59">F50*G50</f>
        <v>0</v>
      </c>
      <c r="K50" s="113">
        <v>2.3</v>
      </c>
      <c r="L50" s="113">
        <f aca="true" t="shared" si="3" ref="L50:L59">F50*K50</f>
        <v>0</v>
      </c>
      <c r="M50" s="114"/>
      <c r="Z50" s="113">
        <f aca="true" t="shared" si="4" ref="Z50:Z59">IF(AQ50="5",BJ50,0)</f>
        <v>0</v>
      </c>
      <c r="AB50" s="113">
        <f aca="true" t="shared" si="5" ref="AB50:AB59">IF(AQ50="1",BH50,0)</f>
        <v>0</v>
      </c>
      <c r="AC50" s="113">
        <f aca="true" t="shared" si="6" ref="AC50:AC59">IF(AQ50="1",BI50,0)</f>
        <v>0</v>
      </c>
      <c r="AD50" s="113">
        <f aca="true" t="shared" si="7" ref="AD50:AD59">IF(AQ50="7",BH50,0)</f>
        <v>0</v>
      </c>
      <c r="AE50" s="113">
        <f aca="true" t="shared" si="8" ref="AE50:AE59">IF(AQ50="7",BI50,0)</f>
        <v>0</v>
      </c>
      <c r="AF50" s="113">
        <f aca="true" t="shared" si="9" ref="AF50:AF59">IF(AQ50="2",BH50,0)</f>
        <v>0</v>
      </c>
      <c r="AG50" s="113">
        <f aca="true" t="shared" si="10" ref="AG50:AG59">IF(AQ50="2",BI50,0)</f>
        <v>0</v>
      </c>
      <c r="AH50" s="113">
        <f aca="true" t="shared" si="11" ref="AH50:AH59">IF(AQ50="0",BJ50,0)</f>
        <v>0</v>
      </c>
      <c r="AI50" s="116" t="s">
        <v>57</v>
      </c>
      <c r="AJ50" s="113">
        <f aca="true" t="shared" si="12" ref="AJ50:AJ59">IF(AN50=0,J50,0)</f>
        <v>0</v>
      </c>
      <c r="AK50" s="113">
        <f aca="true" t="shared" si="13" ref="AK50:AK59">IF(AN50=15,J50,0)</f>
        <v>0</v>
      </c>
      <c r="AL50" s="113">
        <f aca="true" t="shared" si="14" ref="AL50:AL59">IF(AN50=21,J50,0)</f>
        <v>0</v>
      </c>
      <c r="AN50" s="113">
        <v>21</v>
      </c>
      <c r="AO50" s="113">
        <f aca="true" t="shared" si="15" ref="AO50:AO56">G50*1</f>
        <v>0</v>
      </c>
      <c r="AP50" s="113">
        <f aca="true" t="shared" si="16" ref="AP50:AP56">G50*(1-1)</f>
        <v>0</v>
      </c>
      <c r="AQ50" s="114" t="s">
        <v>7</v>
      </c>
      <c r="AV50" s="113">
        <f aca="true" t="shared" si="17" ref="AV50:AV59">AW50+AX50</f>
        <v>0</v>
      </c>
      <c r="AW50" s="113">
        <f aca="true" t="shared" si="18" ref="AW50:AW59">F50*AO50</f>
        <v>0</v>
      </c>
      <c r="AX50" s="113">
        <f aca="true" t="shared" si="19" ref="AX50:AX59">F50*AP50</f>
        <v>0</v>
      </c>
      <c r="AY50" s="114" t="s">
        <v>257</v>
      </c>
      <c r="AZ50" s="114" t="s">
        <v>267</v>
      </c>
      <c r="BA50" s="116" t="s">
        <v>272</v>
      </c>
      <c r="BC50" s="113">
        <f aca="true" t="shared" si="20" ref="BC50:BC59">AW50+AX50</f>
        <v>0</v>
      </c>
      <c r="BD50" s="113">
        <f aca="true" t="shared" si="21" ref="BD50:BD59">G50/(100-BE50)*100</f>
        <v>0</v>
      </c>
      <c r="BE50" s="113">
        <v>0</v>
      </c>
      <c r="BF50" s="113">
        <f aca="true" t="shared" si="22" ref="BF50:BF59">L50</f>
        <v>0</v>
      </c>
      <c r="BH50" s="113">
        <f aca="true" t="shared" si="23" ref="BH50:BH59">F50*AO50</f>
        <v>0</v>
      </c>
      <c r="BI50" s="113">
        <f aca="true" t="shared" si="24" ref="BI50:BI59">F50*AP50</f>
        <v>0</v>
      </c>
      <c r="BJ50" s="113">
        <f aca="true" t="shared" si="25" ref="BJ50:BJ59">F50*G50</f>
        <v>0</v>
      </c>
    </row>
    <row r="51" spans="1:62" s="115" customFormat="1" ht="12.75">
      <c r="A51" s="112" t="s">
        <v>22</v>
      </c>
      <c r="B51" s="112" t="s">
        <v>57</v>
      </c>
      <c r="C51" s="112" t="s">
        <v>78</v>
      </c>
      <c r="D51" s="112" t="s">
        <v>153</v>
      </c>
      <c r="E51" s="112" t="s">
        <v>206</v>
      </c>
      <c r="F51" s="113">
        <v>0</v>
      </c>
      <c r="G51" s="113"/>
      <c r="H51" s="113">
        <f t="shared" si="0"/>
        <v>0</v>
      </c>
      <c r="I51" s="113">
        <f t="shared" si="1"/>
        <v>0</v>
      </c>
      <c r="J51" s="113">
        <f t="shared" si="2"/>
        <v>0</v>
      </c>
      <c r="K51" s="113">
        <v>2.3</v>
      </c>
      <c r="L51" s="113">
        <f t="shared" si="3"/>
        <v>0</v>
      </c>
      <c r="M51" s="114"/>
      <c r="Z51" s="113">
        <f t="shared" si="4"/>
        <v>0</v>
      </c>
      <c r="AB51" s="113">
        <f t="shared" si="5"/>
        <v>0</v>
      </c>
      <c r="AC51" s="113">
        <f t="shared" si="6"/>
        <v>0</v>
      </c>
      <c r="AD51" s="113">
        <f t="shared" si="7"/>
        <v>0</v>
      </c>
      <c r="AE51" s="113">
        <f t="shared" si="8"/>
        <v>0</v>
      </c>
      <c r="AF51" s="113">
        <f t="shared" si="9"/>
        <v>0</v>
      </c>
      <c r="AG51" s="113">
        <f t="shared" si="10"/>
        <v>0</v>
      </c>
      <c r="AH51" s="113">
        <f t="shared" si="11"/>
        <v>0</v>
      </c>
      <c r="AI51" s="116" t="s">
        <v>57</v>
      </c>
      <c r="AJ51" s="113">
        <f t="shared" si="12"/>
        <v>0</v>
      </c>
      <c r="AK51" s="113">
        <f t="shared" si="13"/>
        <v>0</v>
      </c>
      <c r="AL51" s="113">
        <f t="shared" si="14"/>
        <v>0</v>
      </c>
      <c r="AN51" s="113">
        <v>21</v>
      </c>
      <c r="AO51" s="113">
        <f t="shared" si="15"/>
        <v>0</v>
      </c>
      <c r="AP51" s="113">
        <f t="shared" si="16"/>
        <v>0</v>
      </c>
      <c r="AQ51" s="114" t="s">
        <v>7</v>
      </c>
      <c r="AV51" s="113">
        <f t="shared" si="17"/>
        <v>0</v>
      </c>
      <c r="AW51" s="113">
        <f t="shared" si="18"/>
        <v>0</v>
      </c>
      <c r="AX51" s="113">
        <f t="shared" si="19"/>
        <v>0</v>
      </c>
      <c r="AY51" s="114" t="s">
        <v>257</v>
      </c>
      <c r="AZ51" s="114" t="s">
        <v>267</v>
      </c>
      <c r="BA51" s="116" t="s">
        <v>272</v>
      </c>
      <c r="BC51" s="113">
        <f t="shared" si="20"/>
        <v>0</v>
      </c>
      <c r="BD51" s="113">
        <f t="shared" si="21"/>
        <v>0</v>
      </c>
      <c r="BE51" s="113">
        <v>0</v>
      </c>
      <c r="BF51" s="113">
        <f t="shared" si="22"/>
        <v>0</v>
      </c>
      <c r="BH51" s="113">
        <f t="shared" si="23"/>
        <v>0</v>
      </c>
      <c r="BI51" s="113">
        <f t="shared" si="24"/>
        <v>0</v>
      </c>
      <c r="BJ51" s="113">
        <f t="shared" si="25"/>
        <v>0</v>
      </c>
    </row>
    <row r="52" spans="1:62" s="115" customFormat="1" ht="12.75">
      <c r="A52" s="112" t="s">
        <v>23</v>
      </c>
      <c r="B52" s="112" t="s">
        <v>57</v>
      </c>
      <c r="C52" s="112" t="s">
        <v>79</v>
      </c>
      <c r="D52" s="112" t="s">
        <v>154</v>
      </c>
      <c r="E52" s="112" t="s">
        <v>206</v>
      </c>
      <c r="F52" s="113">
        <v>0</v>
      </c>
      <c r="G52" s="113"/>
      <c r="H52" s="113">
        <f t="shared" si="0"/>
        <v>0</v>
      </c>
      <c r="I52" s="113">
        <f t="shared" si="1"/>
        <v>0</v>
      </c>
      <c r="J52" s="113">
        <f t="shared" si="2"/>
        <v>0</v>
      </c>
      <c r="K52" s="113">
        <v>2</v>
      </c>
      <c r="L52" s="113">
        <f t="shared" si="3"/>
        <v>0</v>
      </c>
      <c r="M52" s="114"/>
      <c r="Z52" s="113">
        <f t="shared" si="4"/>
        <v>0</v>
      </c>
      <c r="AB52" s="113">
        <f t="shared" si="5"/>
        <v>0</v>
      </c>
      <c r="AC52" s="113">
        <f t="shared" si="6"/>
        <v>0</v>
      </c>
      <c r="AD52" s="113">
        <f t="shared" si="7"/>
        <v>0</v>
      </c>
      <c r="AE52" s="113">
        <f t="shared" si="8"/>
        <v>0</v>
      </c>
      <c r="AF52" s="113">
        <f t="shared" si="9"/>
        <v>0</v>
      </c>
      <c r="AG52" s="113">
        <f t="shared" si="10"/>
        <v>0</v>
      </c>
      <c r="AH52" s="113">
        <f t="shared" si="11"/>
        <v>0</v>
      </c>
      <c r="AI52" s="116" t="s">
        <v>57</v>
      </c>
      <c r="AJ52" s="113">
        <f t="shared" si="12"/>
        <v>0</v>
      </c>
      <c r="AK52" s="113">
        <f t="shared" si="13"/>
        <v>0</v>
      </c>
      <c r="AL52" s="113">
        <f t="shared" si="14"/>
        <v>0</v>
      </c>
      <c r="AN52" s="113">
        <v>21</v>
      </c>
      <c r="AO52" s="113">
        <f t="shared" si="15"/>
        <v>0</v>
      </c>
      <c r="AP52" s="113">
        <f t="shared" si="16"/>
        <v>0</v>
      </c>
      <c r="AQ52" s="114" t="s">
        <v>7</v>
      </c>
      <c r="AV52" s="113">
        <f t="shared" si="17"/>
        <v>0</v>
      </c>
      <c r="AW52" s="113">
        <f t="shared" si="18"/>
        <v>0</v>
      </c>
      <c r="AX52" s="113">
        <f t="shared" si="19"/>
        <v>0</v>
      </c>
      <c r="AY52" s="114" t="s">
        <v>257</v>
      </c>
      <c r="AZ52" s="114" t="s">
        <v>267</v>
      </c>
      <c r="BA52" s="116" t="s">
        <v>272</v>
      </c>
      <c r="BC52" s="113">
        <f t="shared" si="20"/>
        <v>0</v>
      </c>
      <c r="BD52" s="113">
        <f t="shared" si="21"/>
        <v>0</v>
      </c>
      <c r="BE52" s="113">
        <v>0</v>
      </c>
      <c r="BF52" s="113">
        <f t="shared" si="22"/>
        <v>0</v>
      </c>
      <c r="BH52" s="113">
        <f t="shared" si="23"/>
        <v>0</v>
      </c>
      <c r="BI52" s="113">
        <f t="shared" si="24"/>
        <v>0</v>
      </c>
      <c r="BJ52" s="113">
        <f t="shared" si="25"/>
        <v>0</v>
      </c>
    </row>
    <row r="53" spans="1:62" s="115" customFormat="1" ht="12.75">
      <c r="A53" s="112" t="s">
        <v>24</v>
      </c>
      <c r="B53" s="112" t="s">
        <v>57</v>
      </c>
      <c r="C53" s="112" t="s">
        <v>80</v>
      </c>
      <c r="D53" s="112" t="s">
        <v>155</v>
      </c>
      <c r="E53" s="112" t="s">
        <v>206</v>
      </c>
      <c r="F53" s="113">
        <v>0</v>
      </c>
      <c r="G53" s="113"/>
      <c r="H53" s="113">
        <f t="shared" si="0"/>
        <v>0</v>
      </c>
      <c r="I53" s="113">
        <f t="shared" si="1"/>
        <v>0</v>
      </c>
      <c r="J53" s="113">
        <f t="shared" si="2"/>
        <v>0</v>
      </c>
      <c r="K53" s="113">
        <v>2</v>
      </c>
      <c r="L53" s="113">
        <f t="shared" si="3"/>
        <v>0</v>
      </c>
      <c r="M53" s="114"/>
      <c r="Z53" s="113">
        <f t="shared" si="4"/>
        <v>0</v>
      </c>
      <c r="AB53" s="113">
        <f t="shared" si="5"/>
        <v>0</v>
      </c>
      <c r="AC53" s="113">
        <f t="shared" si="6"/>
        <v>0</v>
      </c>
      <c r="AD53" s="113">
        <f t="shared" si="7"/>
        <v>0</v>
      </c>
      <c r="AE53" s="113">
        <f t="shared" si="8"/>
        <v>0</v>
      </c>
      <c r="AF53" s="113">
        <f t="shared" si="9"/>
        <v>0</v>
      </c>
      <c r="AG53" s="113">
        <f t="shared" si="10"/>
        <v>0</v>
      </c>
      <c r="AH53" s="113">
        <f t="shared" si="11"/>
        <v>0</v>
      </c>
      <c r="AI53" s="116" t="s">
        <v>57</v>
      </c>
      <c r="AJ53" s="113">
        <f t="shared" si="12"/>
        <v>0</v>
      </c>
      <c r="AK53" s="113">
        <f t="shared" si="13"/>
        <v>0</v>
      </c>
      <c r="AL53" s="113">
        <f t="shared" si="14"/>
        <v>0</v>
      </c>
      <c r="AN53" s="113">
        <v>21</v>
      </c>
      <c r="AO53" s="113">
        <f t="shared" si="15"/>
        <v>0</v>
      </c>
      <c r="AP53" s="113">
        <f t="shared" si="16"/>
        <v>0</v>
      </c>
      <c r="AQ53" s="114" t="s">
        <v>7</v>
      </c>
      <c r="AV53" s="113">
        <f t="shared" si="17"/>
        <v>0</v>
      </c>
      <c r="AW53" s="113">
        <f t="shared" si="18"/>
        <v>0</v>
      </c>
      <c r="AX53" s="113">
        <f t="shared" si="19"/>
        <v>0</v>
      </c>
      <c r="AY53" s="114" t="s">
        <v>257</v>
      </c>
      <c r="AZ53" s="114" t="s">
        <v>267</v>
      </c>
      <c r="BA53" s="116" t="s">
        <v>272</v>
      </c>
      <c r="BC53" s="113">
        <f t="shared" si="20"/>
        <v>0</v>
      </c>
      <c r="BD53" s="113">
        <f t="shared" si="21"/>
        <v>0</v>
      </c>
      <c r="BE53" s="113">
        <v>0</v>
      </c>
      <c r="BF53" s="113">
        <f t="shared" si="22"/>
        <v>0</v>
      </c>
      <c r="BH53" s="113">
        <f t="shared" si="23"/>
        <v>0</v>
      </c>
      <c r="BI53" s="113">
        <f t="shared" si="24"/>
        <v>0</v>
      </c>
      <c r="BJ53" s="113">
        <f t="shared" si="25"/>
        <v>0</v>
      </c>
    </row>
    <row r="54" spans="1:62" s="115" customFormat="1" ht="12.75">
      <c r="A54" s="112" t="s">
        <v>25</v>
      </c>
      <c r="B54" s="112" t="s">
        <v>57</v>
      </c>
      <c r="C54" s="112" t="s">
        <v>81</v>
      </c>
      <c r="D54" s="112" t="s">
        <v>156</v>
      </c>
      <c r="E54" s="112" t="s">
        <v>206</v>
      </c>
      <c r="F54" s="113">
        <v>0</v>
      </c>
      <c r="G54" s="113"/>
      <c r="H54" s="113">
        <f t="shared" si="0"/>
        <v>0</v>
      </c>
      <c r="I54" s="113">
        <f t="shared" si="1"/>
        <v>0</v>
      </c>
      <c r="J54" s="113">
        <f t="shared" si="2"/>
        <v>0</v>
      </c>
      <c r="K54" s="113">
        <v>3.1</v>
      </c>
      <c r="L54" s="113">
        <f t="shared" si="3"/>
        <v>0</v>
      </c>
      <c r="M54" s="114"/>
      <c r="Z54" s="113">
        <f t="shared" si="4"/>
        <v>0</v>
      </c>
      <c r="AB54" s="113">
        <f t="shared" si="5"/>
        <v>0</v>
      </c>
      <c r="AC54" s="113">
        <f t="shared" si="6"/>
        <v>0</v>
      </c>
      <c r="AD54" s="113">
        <f t="shared" si="7"/>
        <v>0</v>
      </c>
      <c r="AE54" s="113">
        <f t="shared" si="8"/>
        <v>0</v>
      </c>
      <c r="AF54" s="113">
        <f t="shared" si="9"/>
        <v>0</v>
      </c>
      <c r="AG54" s="113">
        <f t="shared" si="10"/>
        <v>0</v>
      </c>
      <c r="AH54" s="113">
        <f t="shared" si="11"/>
        <v>0</v>
      </c>
      <c r="AI54" s="116" t="s">
        <v>57</v>
      </c>
      <c r="AJ54" s="113">
        <f t="shared" si="12"/>
        <v>0</v>
      </c>
      <c r="AK54" s="113">
        <f t="shared" si="13"/>
        <v>0</v>
      </c>
      <c r="AL54" s="113">
        <f t="shared" si="14"/>
        <v>0</v>
      </c>
      <c r="AN54" s="113">
        <v>21</v>
      </c>
      <c r="AO54" s="113">
        <f t="shared" si="15"/>
        <v>0</v>
      </c>
      <c r="AP54" s="113">
        <f t="shared" si="16"/>
        <v>0</v>
      </c>
      <c r="AQ54" s="114" t="s">
        <v>7</v>
      </c>
      <c r="AV54" s="113">
        <f t="shared" si="17"/>
        <v>0</v>
      </c>
      <c r="AW54" s="113">
        <f t="shared" si="18"/>
        <v>0</v>
      </c>
      <c r="AX54" s="113">
        <f t="shared" si="19"/>
        <v>0</v>
      </c>
      <c r="AY54" s="114" t="s">
        <v>257</v>
      </c>
      <c r="AZ54" s="114" t="s">
        <v>267</v>
      </c>
      <c r="BA54" s="116" t="s">
        <v>272</v>
      </c>
      <c r="BC54" s="113">
        <f t="shared" si="20"/>
        <v>0</v>
      </c>
      <c r="BD54" s="113">
        <f t="shared" si="21"/>
        <v>0</v>
      </c>
      <c r="BE54" s="113">
        <v>0</v>
      </c>
      <c r="BF54" s="113">
        <f t="shared" si="22"/>
        <v>0</v>
      </c>
      <c r="BH54" s="113">
        <f t="shared" si="23"/>
        <v>0</v>
      </c>
      <c r="BI54" s="113">
        <f t="shared" si="24"/>
        <v>0</v>
      </c>
      <c r="BJ54" s="113">
        <f t="shared" si="25"/>
        <v>0</v>
      </c>
    </row>
    <row r="55" spans="1:62" s="115" customFormat="1" ht="12.75">
      <c r="A55" s="112" t="s">
        <v>26</v>
      </c>
      <c r="B55" s="112" t="s">
        <v>57</v>
      </c>
      <c r="C55" s="112" t="s">
        <v>82</v>
      </c>
      <c r="D55" s="112" t="s">
        <v>157</v>
      </c>
      <c r="E55" s="112" t="s">
        <v>206</v>
      </c>
      <c r="F55" s="113">
        <v>0</v>
      </c>
      <c r="G55" s="113"/>
      <c r="H55" s="113">
        <f t="shared" si="0"/>
        <v>0</v>
      </c>
      <c r="I55" s="113">
        <f t="shared" si="1"/>
        <v>0</v>
      </c>
      <c r="J55" s="113">
        <f t="shared" si="2"/>
        <v>0</v>
      </c>
      <c r="K55" s="113">
        <v>3</v>
      </c>
      <c r="L55" s="113">
        <f t="shared" si="3"/>
        <v>0</v>
      </c>
      <c r="M55" s="114"/>
      <c r="Z55" s="113">
        <f t="shared" si="4"/>
        <v>0</v>
      </c>
      <c r="AB55" s="113">
        <f t="shared" si="5"/>
        <v>0</v>
      </c>
      <c r="AC55" s="113">
        <f t="shared" si="6"/>
        <v>0</v>
      </c>
      <c r="AD55" s="113">
        <f t="shared" si="7"/>
        <v>0</v>
      </c>
      <c r="AE55" s="113">
        <f t="shared" si="8"/>
        <v>0</v>
      </c>
      <c r="AF55" s="113">
        <f t="shared" si="9"/>
        <v>0</v>
      </c>
      <c r="AG55" s="113">
        <f t="shared" si="10"/>
        <v>0</v>
      </c>
      <c r="AH55" s="113">
        <f t="shared" si="11"/>
        <v>0</v>
      </c>
      <c r="AI55" s="116" t="s">
        <v>57</v>
      </c>
      <c r="AJ55" s="113">
        <f t="shared" si="12"/>
        <v>0</v>
      </c>
      <c r="AK55" s="113">
        <f t="shared" si="13"/>
        <v>0</v>
      </c>
      <c r="AL55" s="113">
        <f t="shared" si="14"/>
        <v>0</v>
      </c>
      <c r="AN55" s="113">
        <v>21</v>
      </c>
      <c r="AO55" s="113">
        <f t="shared" si="15"/>
        <v>0</v>
      </c>
      <c r="AP55" s="113">
        <f t="shared" si="16"/>
        <v>0</v>
      </c>
      <c r="AQ55" s="114" t="s">
        <v>7</v>
      </c>
      <c r="AV55" s="113">
        <f t="shared" si="17"/>
        <v>0</v>
      </c>
      <c r="AW55" s="113">
        <f t="shared" si="18"/>
        <v>0</v>
      </c>
      <c r="AX55" s="113">
        <f t="shared" si="19"/>
        <v>0</v>
      </c>
      <c r="AY55" s="114" t="s">
        <v>257</v>
      </c>
      <c r="AZ55" s="114" t="s">
        <v>267</v>
      </c>
      <c r="BA55" s="116" t="s">
        <v>272</v>
      </c>
      <c r="BC55" s="113">
        <f t="shared" si="20"/>
        <v>0</v>
      </c>
      <c r="BD55" s="113">
        <f t="shared" si="21"/>
        <v>0</v>
      </c>
      <c r="BE55" s="113">
        <v>0</v>
      </c>
      <c r="BF55" s="113">
        <f t="shared" si="22"/>
        <v>0</v>
      </c>
      <c r="BH55" s="113">
        <f t="shared" si="23"/>
        <v>0</v>
      </c>
      <c r="BI55" s="113">
        <f t="shared" si="24"/>
        <v>0</v>
      </c>
      <c r="BJ55" s="113">
        <f t="shared" si="25"/>
        <v>0</v>
      </c>
    </row>
    <row r="56" spans="1:62" s="115" customFormat="1" ht="12.75">
      <c r="A56" s="112" t="s">
        <v>27</v>
      </c>
      <c r="B56" s="112" t="s">
        <v>57</v>
      </c>
      <c r="C56" s="112" t="s">
        <v>83</v>
      </c>
      <c r="D56" s="112" t="s">
        <v>158</v>
      </c>
      <c r="E56" s="112" t="s">
        <v>206</v>
      </c>
      <c r="F56" s="113">
        <v>0</v>
      </c>
      <c r="G56" s="113"/>
      <c r="H56" s="113">
        <f t="shared" si="0"/>
        <v>0</v>
      </c>
      <c r="I56" s="113">
        <f t="shared" si="1"/>
        <v>0</v>
      </c>
      <c r="J56" s="113">
        <f t="shared" si="2"/>
        <v>0</v>
      </c>
      <c r="K56" s="113">
        <v>5</v>
      </c>
      <c r="L56" s="113">
        <f t="shared" si="3"/>
        <v>0</v>
      </c>
      <c r="M56" s="114"/>
      <c r="Z56" s="113">
        <f t="shared" si="4"/>
        <v>0</v>
      </c>
      <c r="AB56" s="113">
        <f t="shared" si="5"/>
        <v>0</v>
      </c>
      <c r="AC56" s="113">
        <f t="shared" si="6"/>
        <v>0</v>
      </c>
      <c r="AD56" s="113">
        <f t="shared" si="7"/>
        <v>0</v>
      </c>
      <c r="AE56" s="113">
        <f t="shared" si="8"/>
        <v>0</v>
      </c>
      <c r="AF56" s="113">
        <f t="shared" si="9"/>
        <v>0</v>
      </c>
      <c r="AG56" s="113">
        <f t="shared" si="10"/>
        <v>0</v>
      </c>
      <c r="AH56" s="113">
        <f t="shared" si="11"/>
        <v>0</v>
      </c>
      <c r="AI56" s="116" t="s">
        <v>57</v>
      </c>
      <c r="AJ56" s="113">
        <f t="shared" si="12"/>
        <v>0</v>
      </c>
      <c r="AK56" s="113">
        <f t="shared" si="13"/>
        <v>0</v>
      </c>
      <c r="AL56" s="113">
        <f t="shared" si="14"/>
        <v>0</v>
      </c>
      <c r="AN56" s="113">
        <v>21</v>
      </c>
      <c r="AO56" s="113">
        <f t="shared" si="15"/>
        <v>0</v>
      </c>
      <c r="AP56" s="113">
        <f t="shared" si="16"/>
        <v>0</v>
      </c>
      <c r="AQ56" s="114" t="s">
        <v>7</v>
      </c>
      <c r="AV56" s="113">
        <f t="shared" si="17"/>
        <v>0</v>
      </c>
      <c r="AW56" s="113">
        <f t="shared" si="18"/>
        <v>0</v>
      </c>
      <c r="AX56" s="113">
        <f t="shared" si="19"/>
        <v>0</v>
      </c>
      <c r="AY56" s="114" t="s">
        <v>257</v>
      </c>
      <c r="AZ56" s="114" t="s">
        <v>267</v>
      </c>
      <c r="BA56" s="116" t="s">
        <v>272</v>
      </c>
      <c r="BC56" s="113">
        <f t="shared" si="20"/>
        <v>0</v>
      </c>
      <c r="BD56" s="113">
        <f t="shared" si="21"/>
        <v>0</v>
      </c>
      <c r="BE56" s="113">
        <v>0</v>
      </c>
      <c r="BF56" s="113">
        <f t="shared" si="22"/>
        <v>0</v>
      </c>
      <c r="BH56" s="113">
        <f t="shared" si="23"/>
        <v>0</v>
      </c>
      <c r="BI56" s="113">
        <f t="shared" si="24"/>
        <v>0</v>
      </c>
      <c r="BJ56" s="113">
        <f t="shared" si="25"/>
        <v>0</v>
      </c>
    </row>
    <row r="57" spans="1:62" ht="12.75">
      <c r="A57" s="23" t="s">
        <v>28</v>
      </c>
      <c r="B57" s="23" t="s">
        <v>57</v>
      </c>
      <c r="C57" s="23" t="s">
        <v>84</v>
      </c>
      <c r="D57" s="23" t="s">
        <v>159</v>
      </c>
      <c r="E57" s="23" t="s">
        <v>211</v>
      </c>
      <c r="F57" s="24">
        <v>1</v>
      </c>
      <c r="G57" s="24"/>
      <c r="H57" s="24">
        <f t="shared" si="0"/>
        <v>0</v>
      </c>
      <c r="I57" s="24">
        <f t="shared" si="1"/>
        <v>0</v>
      </c>
      <c r="J57" s="24">
        <f t="shared" si="2"/>
        <v>0</v>
      </c>
      <c r="K57" s="24">
        <v>0</v>
      </c>
      <c r="L57" s="24">
        <f t="shared" si="3"/>
        <v>0</v>
      </c>
      <c r="M57" s="25"/>
      <c r="Z57" s="26">
        <f t="shared" si="4"/>
        <v>0</v>
      </c>
      <c r="AB57" s="26">
        <f t="shared" si="5"/>
        <v>0</v>
      </c>
      <c r="AC57" s="26">
        <f t="shared" si="6"/>
        <v>0</v>
      </c>
      <c r="AD57" s="26">
        <f t="shared" si="7"/>
        <v>0</v>
      </c>
      <c r="AE57" s="26">
        <f t="shared" si="8"/>
        <v>0</v>
      </c>
      <c r="AF57" s="26">
        <f t="shared" si="9"/>
        <v>0</v>
      </c>
      <c r="AG57" s="26">
        <f t="shared" si="10"/>
        <v>0</v>
      </c>
      <c r="AH57" s="26">
        <f t="shared" si="11"/>
        <v>0</v>
      </c>
      <c r="AI57" s="15" t="s">
        <v>57</v>
      </c>
      <c r="AJ57" s="24">
        <f t="shared" si="12"/>
        <v>0</v>
      </c>
      <c r="AK57" s="24">
        <f t="shared" si="13"/>
        <v>0</v>
      </c>
      <c r="AL57" s="24">
        <f t="shared" si="14"/>
        <v>0</v>
      </c>
      <c r="AN57" s="26">
        <v>21</v>
      </c>
      <c r="AO57" s="26">
        <f>G57*0</f>
        <v>0</v>
      </c>
      <c r="AP57" s="26">
        <f>G57*(1-0)</f>
        <v>0</v>
      </c>
      <c r="AQ57" s="25" t="s">
        <v>7</v>
      </c>
      <c r="AV57" s="26">
        <f t="shared" si="17"/>
        <v>0</v>
      </c>
      <c r="AW57" s="26">
        <f t="shared" si="18"/>
        <v>0</v>
      </c>
      <c r="AX57" s="26">
        <f t="shared" si="19"/>
        <v>0</v>
      </c>
      <c r="AY57" s="27" t="s">
        <v>257</v>
      </c>
      <c r="AZ57" s="27" t="s">
        <v>267</v>
      </c>
      <c r="BA57" s="15" t="s">
        <v>272</v>
      </c>
      <c r="BC57" s="26">
        <f t="shared" si="20"/>
        <v>0</v>
      </c>
      <c r="BD57" s="26">
        <f t="shared" si="21"/>
        <v>0</v>
      </c>
      <c r="BE57" s="26">
        <v>0</v>
      </c>
      <c r="BF57" s="26">
        <f t="shared" si="22"/>
        <v>0</v>
      </c>
      <c r="BH57" s="24">
        <f t="shared" si="23"/>
        <v>0</v>
      </c>
      <c r="BI57" s="24">
        <f t="shared" si="24"/>
        <v>0</v>
      </c>
      <c r="BJ57" s="24">
        <f t="shared" si="25"/>
        <v>0</v>
      </c>
    </row>
    <row r="58" spans="1:62" ht="12.75">
      <c r="A58" s="23" t="s">
        <v>29</v>
      </c>
      <c r="B58" s="23" t="s">
        <v>57</v>
      </c>
      <c r="C58" s="23" t="s">
        <v>85</v>
      </c>
      <c r="D58" s="23" t="s">
        <v>160</v>
      </c>
      <c r="E58" s="23" t="s">
        <v>212</v>
      </c>
      <c r="F58" s="24">
        <v>1</v>
      </c>
      <c r="G58" s="24"/>
      <c r="H58" s="24">
        <f t="shared" si="0"/>
        <v>0</v>
      </c>
      <c r="I58" s="24">
        <f t="shared" si="1"/>
        <v>0</v>
      </c>
      <c r="J58" s="24">
        <f t="shared" si="2"/>
        <v>0</v>
      </c>
      <c r="K58" s="24">
        <v>0</v>
      </c>
      <c r="L58" s="24">
        <f t="shared" si="3"/>
        <v>0</v>
      </c>
      <c r="M58" s="25"/>
      <c r="Z58" s="26">
        <f t="shared" si="4"/>
        <v>0</v>
      </c>
      <c r="AB58" s="26">
        <f t="shared" si="5"/>
        <v>0</v>
      </c>
      <c r="AC58" s="26">
        <f t="shared" si="6"/>
        <v>0</v>
      </c>
      <c r="AD58" s="26">
        <f t="shared" si="7"/>
        <v>0</v>
      </c>
      <c r="AE58" s="26">
        <f t="shared" si="8"/>
        <v>0</v>
      </c>
      <c r="AF58" s="26">
        <f t="shared" si="9"/>
        <v>0</v>
      </c>
      <c r="AG58" s="26">
        <f t="shared" si="10"/>
        <v>0</v>
      </c>
      <c r="AH58" s="26">
        <f t="shared" si="11"/>
        <v>0</v>
      </c>
      <c r="AI58" s="15" t="s">
        <v>57</v>
      </c>
      <c r="AJ58" s="24">
        <f t="shared" si="12"/>
        <v>0</v>
      </c>
      <c r="AK58" s="24">
        <f t="shared" si="13"/>
        <v>0</v>
      </c>
      <c r="AL58" s="24">
        <f t="shared" si="14"/>
        <v>0</v>
      </c>
      <c r="AN58" s="26">
        <v>21</v>
      </c>
      <c r="AO58" s="26">
        <f>G58*0</f>
        <v>0</v>
      </c>
      <c r="AP58" s="26">
        <f>G58*(1-0)</f>
        <v>0</v>
      </c>
      <c r="AQ58" s="25" t="s">
        <v>7</v>
      </c>
      <c r="AV58" s="26">
        <f t="shared" si="17"/>
        <v>0</v>
      </c>
      <c r="AW58" s="26">
        <f t="shared" si="18"/>
        <v>0</v>
      </c>
      <c r="AX58" s="26">
        <f t="shared" si="19"/>
        <v>0</v>
      </c>
      <c r="AY58" s="27" t="s">
        <v>257</v>
      </c>
      <c r="AZ58" s="27" t="s">
        <v>267</v>
      </c>
      <c r="BA58" s="15" t="s">
        <v>272</v>
      </c>
      <c r="BC58" s="26">
        <f t="shared" si="20"/>
        <v>0</v>
      </c>
      <c r="BD58" s="26">
        <f t="shared" si="21"/>
        <v>0</v>
      </c>
      <c r="BE58" s="26">
        <v>0</v>
      </c>
      <c r="BF58" s="26">
        <f t="shared" si="22"/>
        <v>0</v>
      </c>
      <c r="BH58" s="24">
        <f t="shared" si="23"/>
        <v>0</v>
      </c>
      <c r="BI58" s="24">
        <f t="shared" si="24"/>
        <v>0</v>
      </c>
      <c r="BJ58" s="24">
        <f t="shared" si="25"/>
        <v>0</v>
      </c>
    </row>
    <row r="59" spans="1:62" s="106" customFormat="1" ht="12.75">
      <c r="A59" s="103" t="s">
        <v>30</v>
      </c>
      <c r="B59" s="103" t="s">
        <v>57</v>
      </c>
      <c r="C59" s="103" t="s">
        <v>77</v>
      </c>
      <c r="D59" s="103" t="s">
        <v>333</v>
      </c>
      <c r="E59" s="103" t="s">
        <v>206</v>
      </c>
      <c r="F59" s="104">
        <v>28</v>
      </c>
      <c r="G59" s="104"/>
      <c r="H59" s="104">
        <f t="shared" si="0"/>
        <v>0</v>
      </c>
      <c r="I59" s="104">
        <f t="shared" si="1"/>
        <v>0</v>
      </c>
      <c r="J59" s="104">
        <f t="shared" si="2"/>
        <v>0</v>
      </c>
      <c r="K59" s="104">
        <v>2.3</v>
      </c>
      <c r="L59" s="104">
        <f t="shared" si="3"/>
        <v>64.39999999999999</v>
      </c>
      <c r="M59" s="105"/>
      <c r="Z59" s="104">
        <f t="shared" si="4"/>
        <v>0</v>
      </c>
      <c r="AB59" s="104">
        <f t="shared" si="5"/>
        <v>0</v>
      </c>
      <c r="AC59" s="104">
        <f t="shared" si="6"/>
        <v>0</v>
      </c>
      <c r="AD59" s="104">
        <f t="shared" si="7"/>
        <v>0</v>
      </c>
      <c r="AE59" s="104">
        <f t="shared" si="8"/>
        <v>0</v>
      </c>
      <c r="AF59" s="104">
        <f t="shared" si="9"/>
        <v>0</v>
      </c>
      <c r="AG59" s="104">
        <f t="shared" si="10"/>
        <v>0</v>
      </c>
      <c r="AH59" s="104">
        <f t="shared" si="11"/>
        <v>0</v>
      </c>
      <c r="AI59" s="50" t="s">
        <v>57</v>
      </c>
      <c r="AJ59" s="104">
        <f t="shared" si="12"/>
        <v>0</v>
      </c>
      <c r="AK59" s="104">
        <f t="shared" si="13"/>
        <v>0</v>
      </c>
      <c r="AL59" s="104">
        <f t="shared" si="14"/>
        <v>0</v>
      </c>
      <c r="AN59" s="104">
        <v>21</v>
      </c>
      <c r="AO59" s="104">
        <f>G59*1</f>
        <v>0</v>
      </c>
      <c r="AP59" s="104">
        <f>G59*(1-1)</f>
        <v>0</v>
      </c>
      <c r="AQ59" s="105" t="s">
        <v>7</v>
      </c>
      <c r="AV59" s="104">
        <f t="shared" si="17"/>
        <v>0</v>
      </c>
      <c r="AW59" s="104">
        <f t="shared" si="18"/>
        <v>0</v>
      </c>
      <c r="AX59" s="104">
        <f t="shared" si="19"/>
        <v>0</v>
      </c>
      <c r="AY59" s="105" t="s">
        <v>257</v>
      </c>
      <c r="AZ59" s="105" t="s">
        <v>267</v>
      </c>
      <c r="BA59" s="50" t="s">
        <v>272</v>
      </c>
      <c r="BC59" s="104">
        <f t="shared" si="20"/>
        <v>0</v>
      </c>
      <c r="BD59" s="104">
        <f t="shared" si="21"/>
        <v>0</v>
      </c>
      <c r="BE59" s="104">
        <v>0</v>
      </c>
      <c r="BF59" s="104">
        <f t="shared" si="22"/>
        <v>64.39999999999999</v>
      </c>
      <c r="BH59" s="104">
        <f t="shared" si="23"/>
        <v>0</v>
      </c>
      <c r="BI59" s="104">
        <f t="shared" si="24"/>
        <v>0</v>
      </c>
      <c r="BJ59" s="104">
        <f t="shared" si="25"/>
        <v>0</v>
      </c>
    </row>
    <row r="60" spans="4:6" s="49" customFormat="1" ht="25.5">
      <c r="D60" s="218" t="s">
        <v>382</v>
      </c>
      <c r="F60" s="52">
        <v>28</v>
      </c>
    </row>
    <row r="61" spans="1:62" s="106" customFormat="1" ht="12.75">
      <c r="A61" s="103" t="s">
        <v>31</v>
      </c>
      <c r="B61" s="103" t="s">
        <v>57</v>
      </c>
      <c r="C61" s="103" t="s">
        <v>79</v>
      </c>
      <c r="D61" s="103" t="s">
        <v>334</v>
      </c>
      <c r="E61" s="103" t="s">
        <v>206</v>
      </c>
      <c r="F61" s="104">
        <v>1</v>
      </c>
      <c r="G61" s="104"/>
      <c r="H61" s="104">
        <f>F61*AO61</f>
        <v>0</v>
      </c>
      <c r="I61" s="104">
        <f>F61*AP61</f>
        <v>0</v>
      </c>
      <c r="J61" s="104">
        <f>F61*G61</f>
        <v>0</v>
      </c>
      <c r="K61" s="104">
        <v>2</v>
      </c>
      <c r="L61" s="104">
        <f>F61*K61</f>
        <v>2</v>
      </c>
      <c r="M61" s="105"/>
      <c r="Z61" s="104">
        <f>IF(AQ61="5",BJ61,0)</f>
        <v>0</v>
      </c>
      <c r="AB61" s="104">
        <f>IF(AQ61="1",BH61,0)</f>
        <v>0</v>
      </c>
      <c r="AC61" s="104">
        <f>IF(AQ61="1",BI61,0)</f>
        <v>0</v>
      </c>
      <c r="AD61" s="104">
        <f>IF(AQ61="7",BH61,0)</f>
        <v>0</v>
      </c>
      <c r="AE61" s="104">
        <f>IF(AQ61="7",BI61,0)</f>
        <v>0</v>
      </c>
      <c r="AF61" s="104">
        <f>IF(AQ61="2",BH61,0)</f>
        <v>0</v>
      </c>
      <c r="AG61" s="104">
        <f>IF(AQ61="2",BI61,0)</f>
        <v>0</v>
      </c>
      <c r="AH61" s="104">
        <f>IF(AQ61="0",BJ61,0)</f>
        <v>0</v>
      </c>
      <c r="AI61" s="50" t="s">
        <v>57</v>
      </c>
      <c r="AJ61" s="104">
        <f>IF(AN61=0,J61,0)</f>
        <v>0</v>
      </c>
      <c r="AK61" s="104">
        <f>IF(AN61=15,J61,0)</f>
        <v>0</v>
      </c>
      <c r="AL61" s="104">
        <f>IF(AN61=21,J61,0)</f>
        <v>0</v>
      </c>
      <c r="AN61" s="104">
        <v>21</v>
      </c>
      <c r="AO61" s="104">
        <f>G61*1</f>
        <v>0</v>
      </c>
      <c r="AP61" s="104">
        <f>G61*(1-1)</f>
        <v>0</v>
      </c>
      <c r="AQ61" s="105" t="s">
        <v>7</v>
      </c>
      <c r="AV61" s="104">
        <f>AW61+AX61</f>
        <v>0</v>
      </c>
      <c r="AW61" s="104">
        <f>F61*AO61</f>
        <v>0</v>
      </c>
      <c r="AX61" s="104">
        <f>F61*AP61</f>
        <v>0</v>
      </c>
      <c r="AY61" s="105" t="s">
        <v>257</v>
      </c>
      <c r="AZ61" s="105" t="s">
        <v>267</v>
      </c>
      <c r="BA61" s="50" t="s">
        <v>272</v>
      </c>
      <c r="BC61" s="104">
        <f>AW61+AX61</f>
        <v>0</v>
      </c>
      <c r="BD61" s="104">
        <f>G61/(100-BE61)*100</f>
        <v>0</v>
      </c>
      <c r="BE61" s="104">
        <v>0</v>
      </c>
      <c r="BF61" s="104">
        <f>L61</f>
        <v>2</v>
      </c>
      <c r="BH61" s="104">
        <f>F61*AO61</f>
        <v>0</v>
      </c>
      <c r="BI61" s="104">
        <f>F61*AP61</f>
        <v>0</v>
      </c>
      <c r="BJ61" s="104">
        <f>F61*G61</f>
        <v>0</v>
      </c>
    </row>
    <row r="62" spans="4:6" s="49" customFormat="1" ht="25.5">
      <c r="D62" s="218" t="s">
        <v>383</v>
      </c>
      <c r="F62" s="52">
        <v>1</v>
      </c>
    </row>
    <row r="63" spans="1:62" s="106" customFormat="1" ht="12.75">
      <c r="A63" s="103" t="s">
        <v>32</v>
      </c>
      <c r="B63" s="103" t="s">
        <v>57</v>
      </c>
      <c r="C63" s="103" t="s">
        <v>81</v>
      </c>
      <c r="D63" s="103" t="s">
        <v>335</v>
      </c>
      <c r="E63" s="103" t="s">
        <v>206</v>
      </c>
      <c r="F63" s="104">
        <v>18</v>
      </c>
      <c r="G63" s="104"/>
      <c r="H63" s="104">
        <f>F63*AO63</f>
        <v>0</v>
      </c>
      <c r="I63" s="104">
        <f>F63*AP63</f>
        <v>0</v>
      </c>
      <c r="J63" s="104">
        <f>F63*G63</f>
        <v>0</v>
      </c>
      <c r="K63" s="104">
        <v>3.1</v>
      </c>
      <c r="L63" s="104">
        <f>F63*K63</f>
        <v>55.800000000000004</v>
      </c>
      <c r="M63" s="105"/>
      <c r="Z63" s="104">
        <f>IF(AQ63="5",BJ63,0)</f>
        <v>0</v>
      </c>
      <c r="AB63" s="104">
        <f>IF(AQ63="1",BH63,0)</f>
        <v>0</v>
      </c>
      <c r="AC63" s="104">
        <f>IF(AQ63="1",BI63,0)</f>
        <v>0</v>
      </c>
      <c r="AD63" s="104">
        <f>IF(AQ63="7",BH63,0)</f>
        <v>0</v>
      </c>
      <c r="AE63" s="104">
        <f>IF(AQ63="7",BI63,0)</f>
        <v>0</v>
      </c>
      <c r="AF63" s="104">
        <f>IF(AQ63="2",BH63,0)</f>
        <v>0</v>
      </c>
      <c r="AG63" s="104">
        <f>IF(AQ63="2",BI63,0)</f>
        <v>0</v>
      </c>
      <c r="AH63" s="104">
        <f>IF(AQ63="0",BJ63,0)</f>
        <v>0</v>
      </c>
      <c r="AI63" s="50" t="s">
        <v>57</v>
      </c>
      <c r="AJ63" s="104">
        <f>IF(AN63=0,J63,0)</f>
        <v>0</v>
      </c>
      <c r="AK63" s="104">
        <f>IF(AN63=15,J63,0)</f>
        <v>0</v>
      </c>
      <c r="AL63" s="104">
        <f>IF(AN63=21,J63,0)</f>
        <v>0</v>
      </c>
      <c r="AN63" s="104">
        <v>21</v>
      </c>
      <c r="AO63" s="104">
        <f>G63*1</f>
        <v>0</v>
      </c>
      <c r="AP63" s="104">
        <f>G63*(1-1)</f>
        <v>0</v>
      </c>
      <c r="AQ63" s="105" t="s">
        <v>7</v>
      </c>
      <c r="AV63" s="104">
        <f>AW63+AX63</f>
        <v>0</v>
      </c>
      <c r="AW63" s="104">
        <f>F63*AO63</f>
        <v>0</v>
      </c>
      <c r="AX63" s="104">
        <f>F63*AP63</f>
        <v>0</v>
      </c>
      <c r="AY63" s="105" t="s">
        <v>257</v>
      </c>
      <c r="AZ63" s="105" t="s">
        <v>267</v>
      </c>
      <c r="BA63" s="50" t="s">
        <v>272</v>
      </c>
      <c r="BC63" s="104">
        <f>AW63+AX63</f>
        <v>0</v>
      </c>
      <c r="BD63" s="104">
        <f>G63/(100-BE63)*100</f>
        <v>0</v>
      </c>
      <c r="BE63" s="104">
        <v>0</v>
      </c>
      <c r="BF63" s="104">
        <f>L63</f>
        <v>55.800000000000004</v>
      </c>
      <c r="BH63" s="104">
        <f>F63*AO63</f>
        <v>0</v>
      </c>
      <c r="BI63" s="104">
        <f>F63*AP63</f>
        <v>0</v>
      </c>
      <c r="BJ63" s="104">
        <f>F63*G63</f>
        <v>0</v>
      </c>
    </row>
    <row r="64" spans="4:6" s="49" customFormat="1" ht="25.5">
      <c r="D64" s="218" t="s">
        <v>384</v>
      </c>
      <c r="F64" s="52">
        <v>18</v>
      </c>
    </row>
    <row r="65" spans="1:62" s="106" customFormat="1" ht="12.75">
      <c r="A65" s="103" t="s">
        <v>33</v>
      </c>
      <c r="B65" s="103" t="s">
        <v>57</v>
      </c>
      <c r="C65" s="103" t="s">
        <v>83</v>
      </c>
      <c r="D65" s="103" t="s">
        <v>336</v>
      </c>
      <c r="E65" s="103" t="s">
        <v>206</v>
      </c>
      <c r="F65" s="104">
        <v>3</v>
      </c>
      <c r="G65" s="104"/>
      <c r="H65" s="104">
        <f>F65*AO65</f>
        <v>0</v>
      </c>
      <c r="I65" s="104">
        <f>F65*AP65</f>
        <v>0</v>
      </c>
      <c r="J65" s="104">
        <f>F65*G65</f>
        <v>0</v>
      </c>
      <c r="K65" s="104">
        <v>5</v>
      </c>
      <c r="L65" s="104">
        <f>F65*K65</f>
        <v>15</v>
      </c>
      <c r="M65" s="105"/>
      <c r="Z65" s="104">
        <f>IF(AQ65="5",BJ65,0)</f>
        <v>0</v>
      </c>
      <c r="AB65" s="104">
        <f>IF(AQ65="1",BH65,0)</f>
        <v>0</v>
      </c>
      <c r="AC65" s="104">
        <f>IF(AQ65="1",BI65,0)</f>
        <v>0</v>
      </c>
      <c r="AD65" s="104">
        <f>IF(AQ65="7",BH65,0)</f>
        <v>0</v>
      </c>
      <c r="AE65" s="104">
        <f>IF(AQ65="7",BI65,0)</f>
        <v>0</v>
      </c>
      <c r="AF65" s="104">
        <f>IF(AQ65="2",BH65,0)</f>
        <v>0</v>
      </c>
      <c r="AG65" s="104">
        <f>IF(AQ65="2",BI65,0)</f>
        <v>0</v>
      </c>
      <c r="AH65" s="104">
        <f>IF(AQ65="0",BJ65,0)</f>
        <v>0</v>
      </c>
      <c r="AI65" s="50" t="s">
        <v>57</v>
      </c>
      <c r="AJ65" s="104">
        <f>IF(AN65=0,J65,0)</f>
        <v>0</v>
      </c>
      <c r="AK65" s="104">
        <f>IF(AN65=15,J65,0)</f>
        <v>0</v>
      </c>
      <c r="AL65" s="104">
        <f>IF(AN65=21,J65,0)</f>
        <v>0</v>
      </c>
      <c r="AN65" s="104">
        <v>21</v>
      </c>
      <c r="AO65" s="104">
        <f>G65*1</f>
        <v>0</v>
      </c>
      <c r="AP65" s="104">
        <f>G65*(1-1)</f>
        <v>0</v>
      </c>
      <c r="AQ65" s="105" t="s">
        <v>7</v>
      </c>
      <c r="AV65" s="104">
        <f>AW65+AX65</f>
        <v>0</v>
      </c>
      <c r="AW65" s="104">
        <f>F65*AO65</f>
        <v>0</v>
      </c>
      <c r="AX65" s="104">
        <f>F65*AP65</f>
        <v>0</v>
      </c>
      <c r="AY65" s="105" t="s">
        <v>257</v>
      </c>
      <c r="AZ65" s="105" t="s">
        <v>267</v>
      </c>
      <c r="BA65" s="50" t="s">
        <v>272</v>
      </c>
      <c r="BC65" s="104">
        <f>AW65+AX65</f>
        <v>0</v>
      </c>
      <c r="BD65" s="104">
        <f>G65/(100-BE65)*100</f>
        <v>0</v>
      </c>
      <c r="BE65" s="104">
        <v>0</v>
      </c>
      <c r="BF65" s="104">
        <f>L65</f>
        <v>15</v>
      </c>
      <c r="BH65" s="104">
        <f>F65*AO65</f>
        <v>0</v>
      </c>
      <c r="BI65" s="104">
        <f>F65*AP65</f>
        <v>0</v>
      </c>
      <c r="BJ65" s="104">
        <f>F65*G65</f>
        <v>0</v>
      </c>
    </row>
    <row r="66" spans="4:6" s="49" customFormat="1" ht="25.5">
      <c r="D66" s="218" t="s">
        <v>385</v>
      </c>
      <c r="F66" s="52">
        <v>3</v>
      </c>
    </row>
    <row r="67" spans="1:47" ht="12.75">
      <c r="A67" s="20"/>
      <c r="B67" s="21" t="s">
        <v>57</v>
      </c>
      <c r="C67" s="21" t="s">
        <v>86</v>
      </c>
      <c r="D67" s="21" t="s">
        <v>161</v>
      </c>
      <c r="E67" s="20" t="s">
        <v>6</v>
      </c>
      <c r="F67" s="20" t="s">
        <v>6</v>
      </c>
      <c r="G67" s="20"/>
      <c r="H67" s="22">
        <f>SUM(H68:H75)</f>
        <v>0</v>
      </c>
      <c r="I67" s="22">
        <f>SUM(I68:I75)</f>
        <v>0</v>
      </c>
      <c r="J67" s="22">
        <f>SUM(J68:J77)</f>
        <v>0</v>
      </c>
      <c r="K67" s="15"/>
      <c r="L67" s="22">
        <f>SUM(L68:L75)</f>
        <v>1313.5365000000002</v>
      </c>
      <c r="M67" s="15"/>
      <c r="AI67" s="15" t="s">
        <v>57</v>
      </c>
      <c r="AS67" s="22">
        <f>SUM(AJ68:AJ75)</f>
        <v>0</v>
      </c>
      <c r="AT67" s="22">
        <f>SUM(AK68:AK75)</f>
        <v>0</v>
      </c>
      <c r="AU67" s="22">
        <f>SUM(AL68:AL75)</f>
        <v>0</v>
      </c>
    </row>
    <row r="68" spans="1:62" s="115" customFormat="1" ht="12.75">
      <c r="A68" s="112" t="s">
        <v>34</v>
      </c>
      <c r="B68" s="112" t="s">
        <v>57</v>
      </c>
      <c r="C68" s="112" t="s">
        <v>87</v>
      </c>
      <c r="D68" s="112" t="s">
        <v>162</v>
      </c>
      <c r="E68" s="112" t="s">
        <v>208</v>
      </c>
      <c r="F68" s="113">
        <v>0</v>
      </c>
      <c r="G68" s="113"/>
      <c r="H68" s="113">
        <f>F68*AO68</f>
        <v>0</v>
      </c>
      <c r="I68" s="113">
        <f>F68*AP68</f>
        <v>0</v>
      </c>
      <c r="J68" s="113">
        <f>F68*G68</f>
        <v>0</v>
      </c>
      <c r="K68" s="113">
        <v>2.204</v>
      </c>
      <c r="L68" s="113">
        <f>F68*K68</f>
        <v>0</v>
      </c>
      <c r="M68" s="114" t="s">
        <v>237</v>
      </c>
      <c r="Z68" s="113">
        <f>IF(AQ68="5",BJ68,0)</f>
        <v>0</v>
      </c>
      <c r="AB68" s="113">
        <f>IF(AQ68="1",BH68,0)</f>
        <v>0</v>
      </c>
      <c r="AC68" s="113">
        <f>IF(AQ68="1",BI68,0)</f>
        <v>0</v>
      </c>
      <c r="AD68" s="113">
        <f>IF(AQ68="7",BH68,0)</f>
        <v>0</v>
      </c>
      <c r="AE68" s="113">
        <f>IF(AQ68="7",BI68,0)</f>
        <v>0</v>
      </c>
      <c r="AF68" s="113">
        <f>IF(AQ68="2",BH68,0)</f>
        <v>0</v>
      </c>
      <c r="AG68" s="113">
        <f>IF(AQ68="2",BI68,0)</f>
        <v>0</v>
      </c>
      <c r="AH68" s="113">
        <f>IF(AQ68="0",BJ68,0)</f>
        <v>0</v>
      </c>
      <c r="AI68" s="116" t="s">
        <v>57</v>
      </c>
      <c r="AJ68" s="113">
        <f>IF(AN68=0,J68,0)</f>
        <v>0</v>
      </c>
      <c r="AK68" s="113">
        <f>IF(AN68=15,J68,0)</f>
        <v>0</v>
      </c>
      <c r="AL68" s="113">
        <f>IF(AN68=21,J68,0)</f>
        <v>0</v>
      </c>
      <c r="AN68" s="113">
        <v>21</v>
      </c>
      <c r="AO68" s="113">
        <f>G68*0.840844036697248</f>
        <v>0</v>
      </c>
      <c r="AP68" s="113">
        <f>G68*(1-0.840844036697248)</f>
        <v>0</v>
      </c>
      <c r="AQ68" s="114" t="s">
        <v>7</v>
      </c>
      <c r="AV68" s="113">
        <f>AW68+AX68</f>
        <v>0</v>
      </c>
      <c r="AW68" s="113">
        <f>F68*AO68</f>
        <v>0</v>
      </c>
      <c r="AX68" s="113">
        <f>F68*AP68</f>
        <v>0</v>
      </c>
      <c r="AY68" s="114" t="s">
        <v>258</v>
      </c>
      <c r="AZ68" s="114" t="s">
        <v>268</v>
      </c>
      <c r="BA68" s="116" t="s">
        <v>272</v>
      </c>
      <c r="BC68" s="113">
        <f>AW68+AX68</f>
        <v>0</v>
      </c>
      <c r="BD68" s="113">
        <f>G68/(100-BE68)*100</f>
        <v>0</v>
      </c>
      <c r="BE68" s="113">
        <v>0</v>
      </c>
      <c r="BF68" s="113">
        <f>L68</f>
        <v>0</v>
      </c>
      <c r="BH68" s="113">
        <f>F68*AO68</f>
        <v>0</v>
      </c>
      <c r="BI68" s="113">
        <f>F68*AP68</f>
        <v>0</v>
      </c>
      <c r="BJ68" s="113">
        <f>F68*G68</f>
        <v>0</v>
      </c>
    </row>
    <row r="69" spans="4:6" s="54" customFormat="1" ht="12.75">
      <c r="D69" s="55" t="s">
        <v>318</v>
      </c>
      <c r="F69" s="56">
        <v>375</v>
      </c>
    </row>
    <row r="70" spans="4:6" s="54" customFormat="1" ht="12.75">
      <c r="D70" s="55" t="s">
        <v>122</v>
      </c>
      <c r="F70" s="56">
        <v>52.8</v>
      </c>
    </row>
    <row r="71" spans="1:62" s="106" customFormat="1" ht="12.75">
      <c r="A71" s="103" t="s">
        <v>35</v>
      </c>
      <c r="B71" s="103" t="s">
        <v>57</v>
      </c>
      <c r="C71" s="103" t="s">
        <v>88</v>
      </c>
      <c r="D71" s="103" t="s">
        <v>163</v>
      </c>
      <c r="E71" s="103" t="s">
        <v>207</v>
      </c>
      <c r="F71" s="104">
        <v>1250</v>
      </c>
      <c r="G71" s="104"/>
      <c r="H71" s="104">
        <f>F71*AO71</f>
        <v>0</v>
      </c>
      <c r="I71" s="104">
        <f>F71*AP71</f>
        <v>0</v>
      </c>
      <c r="J71" s="104">
        <f>F71*G71</f>
        <v>0</v>
      </c>
      <c r="K71" s="104">
        <v>0.18463</v>
      </c>
      <c r="L71" s="104">
        <f>F71*K71</f>
        <v>230.7875</v>
      </c>
      <c r="M71" s="105" t="s">
        <v>238</v>
      </c>
      <c r="Z71" s="104">
        <f>IF(AQ71="5",BJ71,0)</f>
        <v>0</v>
      </c>
      <c r="AB71" s="104">
        <f>IF(AQ71="1",BH71,0)</f>
        <v>0</v>
      </c>
      <c r="AC71" s="104">
        <f>IF(AQ71="1",BI71,0)</f>
        <v>0</v>
      </c>
      <c r="AD71" s="104">
        <f>IF(AQ71="7",BH71,0)</f>
        <v>0</v>
      </c>
      <c r="AE71" s="104">
        <f>IF(AQ71="7",BI71,0)</f>
        <v>0</v>
      </c>
      <c r="AF71" s="104">
        <f>IF(AQ71="2",BH71,0)</f>
        <v>0</v>
      </c>
      <c r="AG71" s="104">
        <f>IF(AQ71="2",BI71,0)</f>
        <v>0</v>
      </c>
      <c r="AH71" s="104">
        <f>IF(AQ71="0",BJ71,0)</f>
        <v>0</v>
      </c>
      <c r="AI71" s="50" t="s">
        <v>57</v>
      </c>
      <c r="AJ71" s="104">
        <f>IF(AN71=0,J71,0)</f>
        <v>0</v>
      </c>
      <c r="AK71" s="104">
        <f>IF(AN71=15,J71,0)</f>
        <v>0</v>
      </c>
      <c r="AL71" s="104">
        <f>IF(AN71=21,J71,0)</f>
        <v>0</v>
      </c>
      <c r="AN71" s="104">
        <v>21</v>
      </c>
      <c r="AO71" s="104">
        <f>G71*0.803428571428571</f>
        <v>0</v>
      </c>
      <c r="AP71" s="104">
        <f>G71*(1-0.803428571428571)</f>
        <v>0</v>
      </c>
      <c r="AQ71" s="105" t="s">
        <v>7</v>
      </c>
      <c r="AV71" s="104">
        <f>AW71+AX71</f>
        <v>0</v>
      </c>
      <c r="AW71" s="104">
        <f>F71*AO71</f>
        <v>0</v>
      </c>
      <c r="AX71" s="104">
        <f>F71*AP71</f>
        <v>0</v>
      </c>
      <c r="AY71" s="105" t="s">
        <v>258</v>
      </c>
      <c r="AZ71" s="105" t="s">
        <v>268</v>
      </c>
      <c r="BA71" s="50" t="s">
        <v>272</v>
      </c>
      <c r="BC71" s="104">
        <f>AW71+AX71</f>
        <v>0</v>
      </c>
      <c r="BD71" s="104">
        <f>G71/(100-BE71)*100</f>
        <v>0</v>
      </c>
      <c r="BE71" s="104">
        <v>0</v>
      </c>
      <c r="BF71" s="104">
        <f>L71</f>
        <v>230.7875</v>
      </c>
      <c r="BH71" s="104">
        <f>F71*AO71</f>
        <v>0</v>
      </c>
      <c r="BI71" s="104">
        <f>F71*AP71</f>
        <v>0</v>
      </c>
      <c r="BJ71" s="104">
        <f>F71*G71</f>
        <v>0</v>
      </c>
    </row>
    <row r="72" spans="3:13" s="49" customFormat="1" ht="12.75">
      <c r="C72" s="53"/>
      <c r="D72" s="94" t="s">
        <v>136</v>
      </c>
      <c r="E72" s="95"/>
      <c r="F72" s="95">
        <v>1250</v>
      </c>
      <c r="G72" s="95"/>
      <c r="H72" s="95"/>
      <c r="I72" s="95"/>
      <c r="J72" s="95"/>
      <c r="K72" s="95"/>
      <c r="L72" s="95"/>
      <c r="M72" s="95"/>
    </row>
    <row r="73" spans="1:62" s="106" customFormat="1" ht="12.75">
      <c r="A73" s="103" t="s">
        <v>36</v>
      </c>
      <c r="B73" s="103" t="s">
        <v>57</v>
      </c>
      <c r="C73" s="103" t="s">
        <v>89</v>
      </c>
      <c r="D73" s="103" t="s">
        <v>164</v>
      </c>
      <c r="E73" s="103" t="s">
        <v>207</v>
      </c>
      <c r="F73" s="104">
        <v>1250</v>
      </c>
      <c r="G73" s="104"/>
      <c r="H73" s="104">
        <f>F73*AO73</f>
        <v>0</v>
      </c>
      <c r="I73" s="104">
        <f>F73*AP73</f>
        <v>0</v>
      </c>
      <c r="J73" s="104">
        <f>F73*G73</f>
        <v>0</v>
      </c>
      <c r="K73" s="104">
        <v>0.33206</v>
      </c>
      <c r="L73" s="104">
        <f>F73*K73</f>
        <v>415.07500000000005</v>
      </c>
      <c r="M73" s="105" t="s">
        <v>238</v>
      </c>
      <c r="Z73" s="104">
        <f>IF(AQ73="5",BJ73,0)</f>
        <v>0</v>
      </c>
      <c r="AB73" s="104">
        <f>IF(AQ73="1",BH73,0)</f>
        <v>0</v>
      </c>
      <c r="AC73" s="104">
        <f>IF(AQ73="1",BI73,0)</f>
        <v>0</v>
      </c>
      <c r="AD73" s="104">
        <f>IF(AQ73="7",BH73,0)</f>
        <v>0</v>
      </c>
      <c r="AE73" s="104">
        <f>IF(AQ73="7",BI73,0)</f>
        <v>0</v>
      </c>
      <c r="AF73" s="104">
        <f>IF(AQ73="2",BH73,0)</f>
        <v>0</v>
      </c>
      <c r="AG73" s="104">
        <f>IF(AQ73="2",BI73,0)</f>
        <v>0</v>
      </c>
      <c r="AH73" s="104">
        <f>IF(AQ73="0",BJ73,0)</f>
        <v>0</v>
      </c>
      <c r="AI73" s="50" t="s">
        <v>57</v>
      </c>
      <c r="AJ73" s="104">
        <f>IF(AN73=0,J73,0)</f>
        <v>0</v>
      </c>
      <c r="AK73" s="104">
        <f>IF(AN73=15,J73,0)</f>
        <v>0</v>
      </c>
      <c r="AL73" s="104">
        <f>IF(AN73=21,J73,0)</f>
        <v>0</v>
      </c>
      <c r="AN73" s="104">
        <v>21</v>
      </c>
      <c r="AO73" s="104">
        <f>G73*0.863629032258065</f>
        <v>0</v>
      </c>
      <c r="AP73" s="104">
        <f>G73*(1-0.863629032258065)</f>
        <v>0</v>
      </c>
      <c r="AQ73" s="105" t="s">
        <v>7</v>
      </c>
      <c r="AV73" s="104">
        <f>AW73+AX73</f>
        <v>0</v>
      </c>
      <c r="AW73" s="104">
        <f>F73*AO73</f>
        <v>0</v>
      </c>
      <c r="AX73" s="104">
        <f>F73*AP73</f>
        <v>0</v>
      </c>
      <c r="AY73" s="105" t="s">
        <v>258</v>
      </c>
      <c r="AZ73" s="105" t="s">
        <v>268</v>
      </c>
      <c r="BA73" s="50" t="s">
        <v>272</v>
      </c>
      <c r="BC73" s="104">
        <f>AW73+AX73</f>
        <v>0</v>
      </c>
      <c r="BD73" s="104">
        <f>G73/(100-BE73)*100</f>
        <v>0</v>
      </c>
      <c r="BE73" s="104">
        <v>0</v>
      </c>
      <c r="BF73" s="104">
        <f>L73</f>
        <v>415.07500000000005</v>
      </c>
      <c r="BH73" s="104">
        <f>F73*AO73</f>
        <v>0</v>
      </c>
      <c r="BI73" s="104">
        <f>F73*AP73</f>
        <v>0</v>
      </c>
      <c r="BJ73" s="104">
        <f>F73*G73</f>
        <v>0</v>
      </c>
    </row>
    <row r="74" spans="3:13" s="49" customFormat="1" ht="12.75">
      <c r="C74" s="53"/>
      <c r="D74" s="94" t="s">
        <v>136</v>
      </c>
      <c r="E74" s="95"/>
      <c r="F74" s="95">
        <v>1250</v>
      </c>
      <c r="G74" s="95"/>
      <c r="H74" s="95"/>
      <c r="I74" s="95"/>
      <c r="J74" s="95"/>
      <c r="K74" s="95"/>
      <c r="L74" s="95"/>
      <c r="M74" s="95"/>
    </row>
    <row r="75" spans="1:62" s="106" customFormat="1" ht="12.75">
      <c r="A75" s="103" t="s">
        <v>37</v>
      </c>
      <c r="B75" s="103" t="s">
        <v>57</v>
      </c>
      <c r="C75" s="103" t="s">
        <v>90</v>
      </c>
      <c r="D75" s="103" t="s">
        <v>165</v>
      </c>
      <c r="E75" s="103" t="s">
        <v>207</v>
      </c>
      <c r="F75" s="104">
        <v>1514</v>
      </c>
      <c r="G75" s="104"/>
      <c r="H75" s="104">
        <f>F75*AO75</f>
        <v>0</v>
      </c>
      <c r="I75" s="104">
        <f>F75*AP75</f>
        <v>0</v>
      </c>
      <c r="J75" s="104">
        <f>F75*G75</f>
        <v>0</v>
      </c>
      <c r="K75" s="104">
        <v>0.441</v>
      </c>
      <c r="L75" s="104">
        <f>F75*K75</f>
        <v>667.674</v>
      </c>
      <c r="M75" s="105" t="s">
        <v>238</v>
      </c>
      <c r="Z75" s="104">
        <f>IF(AQ75="5",BJ75,0)</f>
        <v>0</v>
      </c>
      <c r="AB75" s="104">
        <f>IF(AQ75="1",BH75,0)</f>
        <v>0</v>
      </c>
      <c r="AC75" s="104">
        <f>IF(AQ75="1",BI75,0)</f>
        <v>0</v>
      </c>
      <c r="AD75" s="104">
        <f>IF(AQ75="7",BH75,0)</f>
        <v>0</v>
      </c>
      <c r="AE75" s="104">
        <f>IF(AQ75="7",BI75,0)</f>
        <v>0</v>
      </c>
      <c r="AF75" s="104">
        <f>IF(AQ75="2",BH75,0)</f>
        <v>0</v>
      </c>
      <c r="AG75" s="104">
        <f>IF(AQ75="2",BI75,0)</f>
        <v>0</v>
      </c>
      <c r="AH75" s="104">
        <f>IF(AQ75="0",BJ75,0)</f>
        <v>0</v>
      </c>
      <c r="AI75" s="50" t="s">
        <v>57</v>
      </c>
      <c r="AJ75" s="104">
        <f>IF(AN75=0,J75,0)</f>
        <v>0</v>
      </c>
      <c r="AK75" s="104">
        <f>IF(AN75=15,J75,0)</f>
        <v>0</v>
      </c>
      <c r="AL75" s="104">
        <f>IF(AN75=21,J75,0)</f>
        <v>0</v>
      </c>
      <c r="AN75" s="104">
        <v>21</v>
      </c>
      <c r="AO75" s="104">
        <f>G75*0.864166666666667</f>
        <v>0</v>
      </c>
      <c r="AP75" s="104">
        <f>G75*(1-0.864166666666667)</f>
        <v>0</v>
      </c>
      <c r="AQ75" s="105" t="s">
        <v>7</v>
      </c>
      <c r="AV75" s="104">
        <f>AW75+AX75</f>
        <v>0</v>
      </c>
      <c r="AW75" s="104">
        <f>F75*AO75</f>
        <v>0</v>
      </c>
      <c r="AX75" s="104">
        <f>F75*AP75</f>
        <v>0</v>
      </c>
      <c r="AY75" s="105" t="s">
        <v>258</v>
      </c>
      <c r="AZ75" s="105" t="s">
        <v>268</v>
      </c>
      <c r="BA75" s="50" t="s">
        <v>272</v>
      </c>
      <c r="BC75" s="104">
        <f>AW75+AX75</f>
        <v>0</v>
      </c>
      <c r="BD75" s="104">
        <f>G75/(100-BE75)*100</f>
        <v>0</v>
      </c>
      <c r="BE75" s="104">
        <v>0</v>
      </c>
      <c r="BF75" s="104">
        <f>L75</f>
        <v>667.674</v>
      </c>
      <c r="BH75" s="104">
        <f>F75*AO75</f>
        <v>0</v>
      </c>
      <c r="BI75" s="104">
        <f>F75*AP75</f>
        <v>0</v>
      </c>
      <c r="BJ75" s="104">
        <f>F75*G75</f>
        <v>0</v>
      </c>
    </row>
    <row r="76" spans="3:13" s="49" customFormat="1" ht="12.75">
      <c r="C76" s="53"/>
      <c r="D76" s="94" t="s">
        <v>136</v>
      </c>
      <c r="E76" s="95"/>
      <c r="F76" s="95">
        <v>1250</v>
      </c>
      <c r="G76" s="95"/>
      <c r="H76" s="95"/>
      <c r="I76" s="95"/>
      <c r="J76" s="95"/>
      <c r="K76" s="95"/>
      <c r="L76" s="95"/>
      <c r="M76" s="95"/>
    </row>
    <row r="77" spans="3:13" s="49" customFormat="1" ht="12.75">
      <c r="C77" s="53"/>
      <c r="D77" s="94" t="s">
        <v>166</v>
      </c>
      <c r="E77" s="95"/>
      <c r="F77" s="95">
        <v>264</v>
      </c>
      <c r="G77" s="95"/>
      <c r="H77" s="95"/>
      <c r="I77" s="95"/>
      <c r="J77" s="95"/>
      <c r="K77" s="95"/>
      <c r="L77" s="95"/>
      <c r="M77" s="95"/>
    </row>
    <row r="78" spans="1:47" ht="12.75">
      <c r="A78" s="20"/>
      <c r="B78" s="21" t="s">
        <v>57</v>
      </c>
      <c r="C78" s="21" t="s">
        <v>91</v>
      </c>
      <c r="D78" s="21" t="s">
        <v>167</v>
      </c>
      <c r="E78" s="20" t="s">
        <v>6</v>
      </c>
      <c r="F78" s="20" t="s">
        <v>6</v>
      </c>
      <c r="G78" s="20"/>
      <c r="H78" s="22">
        <f>SUM(H79:H89)</f>
        <v>0</v>
      </c>
      <c r="I78" s="22">
        <f>SUM(I79:I89)</f>
        <v>0</v>
      </c>
      <c r="J78" s="22">
        <f>SUM(J79:J89)</f>
        <v>0</v>
      </c>
      <c r="K78" s="15"/>
      <c r="L78" s="22">
        <f>SUM(L79:L89)</f>
        <v>130.2875</v>
      </c>
      <c r="M78" s="15"/>
      <c r="AI78" s="15" t="s">
        <v>57</v>
      </c>
      <c r="AS78" s="22">
        <f>SUM(AJ79:AJ89)</f>
        <v>0</v>
      </c>
      <c r="AT78" s="22">
        <f>SUM(AK79:AK89)</f>
        <v>0</v>
      </c>
      <c r="AU78" s="22">
        <f>SUM(AL79:AL89)</f>
        <v>0</v>
      </c>
    </row>
    <row r="79" spans="1:62" s="115" customFormat="1" ht="12.75">
      <c r="A79" s="112" t="s">
        <v>38</v>
      </c>
      <c r="B79" s="112" t="s">
        <v>57</v>
      </c>
      <c r="C79" s="112" t="s">
        <v>92</v>
      </c>
      <c r="D79" s="112" t="s">
        <v>168</v>
      </c>
      <c r="E79" s="112" t="s">
        <v>207</v>
      </c>
      <c r="F79" s="113">
        <v>0</v>
      </c>
      <c r="G79" s="113"/>
      <c r="H79" s="113">
        <f>F79*AO79</f>
        <v>0</v>
      </c>
      <c r="I79" s="113">
        <f>F79*AP79</f>
        <v>0</v>
      </c>
      <c r="J79" s="113">
        <f>F79*G79</f>
        <v>0</v>
      </c>
      <c r="K79" s="113">
        <v>0.12966</v>
      </c>
      <c r="L79" s="113">
        <f>F79*K79</f>
        <v>0</v>
      </c>
      <c r="M79" s="114" t="s">
        <v>237</v>
      </c>
      <c r="Z79" s="113">
        <f>IF(AQ79="5",BJ79,0)</f>
        <v>0</v>
      </c>
      <c r="AB79" s="113">
        <f>IF(AQ79="1",BH79,0)</f>
        <v>0</v>
      </c>
      <c r="AC79" s="113">
        <f>IF(AQ79="1",BI79,0)</f>
        <v>0</v>
      </c>
      <c r="AD79" s="113">
        <f>IF(AQ79="7",BH79,0)</f>
        <v>0</v>
      </c>
      <c r="AE79" s="113">
        <f>IF(AQ79="7",BI79,0)</f>
        <v>0</v>
      </c>
      <c r="AF79" s="113">
        <f>IF(AQ79="2",BH79,0)</f>
        <v>0</v>
      </c>
      <c r="AG79" s="113">
        <f>IF(AQ79="2",BI79,0)</f>
        <v>0</v>
      </c>
      <c r="AH79" s="113">
        <f>IF(AQ79="0",BJ79,0)</f>
        <v>0</v>
      </c>
      <c r="AI79" s="116" t="s">
        <v>57</v>
      </c>
      <c r="AJ79" s="113">
        <f>IF(AN79=0,J79,0)</f>
        <v>0</v>
      </c>
      <c r="AK79" s="113">
        <f>IF(AN79=15,J79,0)</f>
        <v>0</v>
      </c>
      <c r="AL79" s="113">
        <f>IF(AN79=21,J79,0)</f>
        <v>0</v>
      </c>
      <c r="AN79" s="113">
        <v>21</v>
      </c>
      <c r="AO79" s="113">
        <f>G79*0.778328267477204</f>
        <v>0</v>
      </c>
      <c r="AP79" s="113">
        <f>G79*(1-0.778328267477204)</f>
        <v>0</v>
      </c>
      <c r="AQ79" s="114" t="s">
        <v>7</v>
      </c>
      <c r="AV79" s="113">
        <f>AW79+AX79</f>
        <v>0</v>
      </c>
      <c r="AW79" s="113">
        <f>F79*AO79</f>
        <v>0</v>
      </c>
      <c r="AX79" s="113">
        <f>F79*AP79</f>
        <v>0</v>
      </c>
      <c r="AY79" s="114" t="s">
        <v>259</v>
      </c>
      <c r="AZ79" s="114" t="s">
        <v>268</v>
      </c>
      <c r="BA79" s="116" t="s">
        <v>272</v>
      </c>
      <c r="BC79" s="113">
        <f>AW79+AX79</f>
        <v>0</v>
      </c>
      <c r="BD79" s="113">
        <f>G79/(100-BE79)*100</f>
        <v>0</v>
      </c>
      <c r="BE79" s="113">
        <v>0</v>
      </c>
      <c r="BF79" s="113">
        <f>L79</f>
        <v>0</v>
      </c>
      <c r="BH79" s="113">
        <f>F79*AO79</f>
        <v>0</v>
      </c>
      <c r="BI79" s="113">
        <f>F79*AP79</f>
        <v>0</v>
      </c>
      <c r="BJ79" s="113">
        <f>F79*G79</f>
        <v>0</v>
      </c>
    </row>
    <row r="80" spans="4:6" s="54" customFormat="1" ht="12.75">
      <c r="D80" s="55" t="s">
        <v>136</v>
      </c>
      <c r="F80" s="56">
        <v>1250</v>
      </c>
    </row>
    <row r="81" spans="3:6" s="54" customFormat="1" ht="12.75">
      <c r="C81" s="54" t="s">
        <v>55</v>
      </c>
      <c r="D81" s="55" t="s">
        <v>169</v>
      </c>
      <c r="F81" s="56"/>
    </row>
    <row r="82" spans="1:62" s="115" customFormat="1" ht="12.75">
      <c r="A82" s="112" t="s">
        <v>39</v>
      </c>
      <c r="B82" s="112" t="s">
        <v>57</v>
      </c>
      <c r="C82" s="112" t="s">
        <v>93</v>
      </c>
      <c r="D82" s="112" t="s">
        <v>170</v>
      </c>
      <c r="E82" s="112" t="s">
        <v>207</v>
      </c>
      <c r="F82" s="113">
        <v>0</v>
      </c>
      <c r="G82" s="113"/>
      <c r="H82" s="113">
        <f>F82*AO82</f>
        <v>0</v>
      </c>
      <c r="I82" s="113">
        <f>F82*AP82</f>
        <v>0</v>
      </c>
      <c r="J82" s="113">
        <f>F82*G82</f>
        <v>0</v>
      </c>
      <c r="K82" s="113">
        <v>0.12966</v>
      </c>
      <c r="L82" s="113">
        <f>F82*K82</f>
        <v>0</v>
      </c>
      <c r="M82" s="114" t="s">
        <v>237</v>
      </c>
      <c r="Z82" s="113">
        <f>IF(AQ82="5",BJ82,0)</f>
        <v>0</v>
      </c>
      <c r="AB82" s="113">
        <f>IF(AQ82="1",BH82,0)</f>
        <v>0</v>
      </c>
      <c r="AC82" s="113">
        <f>IF(AQ82="1",BI82,0)</f>
        <v>0</v>
      </c>
      <c r="AD82" s="113">
        <f>IF(AQ82="7",BH82,0)</f>
        <v>0</v>
      </c>
      <c r="AE82" s="113">
        <f>IF(AQ82="7",BI82,0)</f>
        <v>0</v>
      </c>
      <c r="AF82" s="113">
        <f>IF(AQ82="2",BH82,0)</f>
        <v>0</v>
      </c>
      <c r="AG82" s="113">
        <f>IF(AQ82="2",BI82,0)</f>
        <v>0</v>
      </c>
      <c r="AH82" s="113">
        <f>IF(AQ82="0",BJ82,0)</f>
        <v>0</v>
      </c>
      <c r="AI82" s="116" t="s">
        <v>57</v>
      </c>
      <c r="AJ82" s="113">
        <f>IF(AN82=0,J82,0)</f>
        <v>0</v>
      </c>
      <c r="AK82" s="113">
        <f>IF(AN82=15,J82,0)</f>
        <v>0</v>
      </c>
      <c r="AL82" s="113">
        <f>IF(AN82=21,J82,0)</f>
        <v>0</v>
      </c>
      <c r="AN82" s="113">
        <v>21</v>
      </c>
      <c r="AO82" s="113">
        <f>G82*0.781237113402062</f>
        <v>0</v>
      </c>
      <c r="AP82" s="113">
        <f>G82*(1-0.781237113402062)</f>
        <v>0</v>
      </c>
      <c r="AQ82" s="114" t="s">
        <v>7</v>
      </c>
      <c r="AV82" s="113">
        <f>AW82+AX82</f>
        <v>0</v>
      </c>
      <c r="AW82" s="113">
        <f>F82*AO82</f>
        <v>0</v>
      </c>
      <c r="AX82" s="113">
        <f>F82*AP82</f>
        <v>0</v>
      </c>
      <c r="AY82" s="114" t="s">
        <v>259</v>
      </c>
      <c r="AZ82" s="114" t="s">
        <v>268</v>
      </c>
      <c r="BA82" s="116" t="s">
        <v>272</v>
      </c>
      <c r="BC82" s="113">
        <f>AW82+AX82</f>
        <v>0</v>
      </c>
      <c r="BD82" s="113">
        <f>G82/(100-BE82)*100</f>
        <v>0</v>
      </c>
      <c r="BE82" s="113">
        <v>0</v>
      </c>
      <c r="BF82" s="113">
        <f>L82</f>
        <v>0</v>
      </c>
      <c r="BH82" s="113">
        <f>F82*AO82</f>
        <v>0</v>
      </c>
      <c r="BI82" s="113">
        <f>F82*AP82</f>
        <v>0</v>
      </c>
      <c r="BJ82" s="113">
        <f>F82*G82</f>
        <v>0</v>
      </c>
    </row>
    <row r="83" spans="4:6" s="54" customFormat="1" ht="12.75">
      <c r="D83" s="55" t="s">
        <v>136</v>
      </c>
      <c r="F83" s="56">
        <v>1250</v>
      </c>
    </row>
    <row r="84" spans="3:6" s="54" customFormat="1" ht="12.75">
      <c r="C84" s="54" t="s">
        <v>55</v>
      </c>
      <c r="D84" s="55" t="s">
        <v>169</v>
      </c>
      <c r="F84" s="56"/>
    </row>
    <row r="85" spans="1:62" s="106" customFormat="1" ht="12.75">
      <c r="A85" s="103" t="s">
        <v>40</v>
      </c>
      <c r="B85" s="103" t="s">
        <v>57</v>
      </c>
      <c r="C85" s="103" t="s">
        <v>94</v>
      </c>
      <c r="D85" s="103" t="s">
        <v>171</v>
      </c>
      <c r="E85" s="103" t="s">
        <v>207</v>
      </c>
      <c r="F85" s="104">
        <v>1250</v>
      </c>
      <c r="G85" s="104"/>
      <c r="H85" s="104">
        <f>F85*AO85</f>
        <v>0</v>
      </c>
      <c r="I85" s="104">
        <f>F85*AP85</f>
        <v>0</v>
      </c>
      <c r="J85" s="104">
        <f>F85*G85</f>
        <v>0</v>
      </c>
      <c r="K85" s="104">
        <v>0.0005</v>
      </c>
      <c r="L85" s="104">
        <f>F85*K85</f>
        <v>0.625</v>
      </c>
      <c r="M85" s="105" t="s">
        <v>238</v>
      </c>
      <c r="Z85" s="104">
        <f>IF(AQ85="5",BJ85,0)</f>
        <v>0</v>
      </c>
      <c r="AB85" s="104">
        <f>IF(AQ85="1",BH85,0)</f>
        <v>0</v>
      </c>
      <c r="AC85" s="104">
        <f>IF(AQ85="1",BI85,0)</f>
        <v>0</v>
      </c>
      <c r="AD85" s="104">
        <f>IF(AQ85="7",BH85,0)</f>
        <v>0</v>
      </c>
      <c r="AE85" s="104">
        <f>IF(AQ85="7",BI85,0)</f>
        <v>0</v>
      </c>
      <c r="AF85" s="104">
        <f>IF(AQ85="2",BH85,0)</f>
        <v>0</v>
      </c>
      <c r="AG85" s="104">
        <f>IF(AQ85="2",BI85,0)</f>
        <v>0</v>
      </c>
      <c r="AH85" s="104">
        <f>IF(AQ85="0",BJ85,0)</f>
        <v>0</v>
      </c>
      <c r="AI85" s="50" t="s">
        <v>57</v>
      </c>
      <c r="AJ85" s="104">
        <f>IF(AN85=0,J85,0)</f>
        <v>0</v>
      </c>
      <c r="AK85" s="104">
        <f>IF(AN85=15,J85,0)</f>
        <v>0</v>
      </c>
      <c r="AL85" s="104">
        <f>IF(AN85=21,J85,0)</f>
        <v>0</v>
      </c>
      <c r="AN85" s="104">
        <v>21</v>
      </c>
      <c r="AO85" s="104">
        <f>G85*0.852901484480432</f>
        <v>0</v>
      </c>
      <c r="AP85" s="104">
        <f>G85*(1-0.852901484480432)</f>
        <v>0</v>
      </c>
      <c r="AQ85" s="105" t="s">
        <v>7</v>
      </c>
      <c r="AV85" s="104">
        <f>AW85+AX85</f>
        <v>0</v>
      </c>
      <c r="AW85" s="104">
        <f>F85*AO85</f>
        <v>0</v>
      </c>
      <c r="AX85" s="104">
        <f>F85*AP85</f>
        <v>0</v>
      </c>
      <c r="AY85" s="105" t="s">
        <v>259</v>
      </c>
      <c r="AZ85" s="105" t="s">
        <v>268</v>
      </c>
      <c r="BA85" s="50" t="s">
        <v>272</v>
      </c>
      <c r="BC85" s="104">
        <f>AW85+AX85</f>
        <v>0</v>
      </c>
      <c r="BD85" s="104">
        <f>G85/(100-BE85)*100</f>
        <v>0</v>
      </c>
      <c r="BE85" s="104">
        <v>0</v>
      </c>
      <c r="BF85" s="104">
        <f>L85</f>
        <v>0.625</v>
      </c>
      <c r="BH85" s="104">
        <f>F85*AO85</f>
        <v>0</v>
      </c>
      <c r="BI85" s="104">
        <f>F85*AP85</f>
        <v>0</v>
      </c>
      <c r="BJ85" s="104">
        <f>F85*G85</f>
        <v>0</v>
      </c>
    </row>
    <row r="86" spans="4:6" s="49" customFormat="1" ht="12.75">
      <c r="D86" s="51" t="s">
        <v>136</v>
      </c>
      <c r="F86" s="52">
        <v>1250</v>
      </c>
    </row>
    <row r="87" spans="1:62" s="106" customFormat="1" ht="12.75">
      <c r="A87" s="103" t="s">
        <v>41</v>
      </c>
      <c r="B87" s="103" t="s">
        <v>57</v>
      </c>
      <c r="C87" s="103" t="s">
        <v>95</v>
      </c>
      <c r="D87" s="103" t="s">
        <v>172</v>
      </c>
      <c r="E87" s="103" t="s">
        <v>207</v>
      </c>
      <c r="F87" s="104">
        <v>1250</v>
      </c>
      <c r="G87" s="104"/>
      <c r="H87" s="104">
        <f>F87*AO87</f>
        <v>0</v>
      </c>
      <c r="I87" s="104">
        <f>F87*AP87</f>
        <v>0</v>
      </c>
      <c r="J87" s="104">
        <f>F87*G87</f>
        <v>0</v>
      </c>
      <c r="K87" s="104">
        <v>0.10373</v>
      </c>
      <c r="L87" s="104">
        <f>F87*K87</f>
        <v>129.6625</v>
      </c>
      <c r="M87" s="105" t="s">
        <v>238</v>
      </c>
      <c r="Z87" s="104">
        <f>IF(AQ87="5",BJ87,0)</f>
        <v>0</v>
      </c>
      <c r="AB87" s="104">
        <f>IF(AQ87="1",BH87,0)</f>
        <v>0</v>
      </c>
      <c r="AC87" s="104">
        <f>IF(AQ87="1",BI87,0)</f>
        <v>0</v>
      </c>
      <c r="AD87" s="104">
        <f>IF(AQ87="7",BH87,0)</f>
        <v>0</v>
      </c>
      <c r="AE87" s="104">
        <f>IF(AQ87="7",BI87,0)</f>
        <v>0</v>
      </c>
      <c r="AF87" s="104">
        <f>IF(AQ87="2",BH87,0)</f>
        <v>0</v>
      </c>
      <c r="AG87" s="104">
        <f>IF(AQ87="2",BI87,0)</f>
        <v>0</v>
      </c>
      <c r="AH87" s="104">
        <f>IF(AQ87="0",BJ87,0)</f>
        <v>0</v>
      </c>
      <c r="AI87" s="50" t="s">
        <v>57</v>
      </c>
      <c r="AJ87" s="104">
        <f>IF(AN87=0,J87,0)</f>
        <v>0</v>
      </c>
      <c r="AK87" s="104">
        <f>IF(AN87=15,J87,0)</f>
        <v>0</v>
      </c>
      <c r="AL87" s="104">
        <f>IF(AN87=21,J87,0)</f>
        <v>0</v>
      </c>
      <c r="AN87" s="104">
        <v>21</v>
      </c>
      <c r="AO87" s="104">
        <f>G87*0.753321492007105</f>
        <v>0</v>
      </c>
      <c r="AP87" s="104">
        <f>G87*(1-0.753321492007105)</f>
        <v>0</v>
      </c>
      <c r="AQ87" s="105" t="s">
        <v>7</v>
      </c>
      <c r="AV87" s="104">
        <f>AW87+AX87</f>
        <v>0</v>
      </c>
      <c r="AW87" s="104">
        <f>F87*AO87</f>
        <v>0</v>
      </c>
      <c r="AX87" s="104">
        <f>F87*AP87</f>
        <v>0</v>
      </c>
      <c r="AY87" s="105" t="s">
        <v>259</v>
      </c>
      <c r="AZ87" s="105" t="s">
        <v>268</v>
      </c>
      <c r="BA87" s="50" t="s">
        <v>272</v>
      </c>
      <c r="BC87" s="104">
        <f>AW87+AX87</f>
        <v>0</v>
      </c>
      <c r="BD87" s="104">
        <f>G87/(100-BE87)*100</f>
        <v>0</v>
      </c>
      <c r="BE87" s="104">
        <v>0</v>
      </c>
      <c r="BF87" s="104">
        <f>L87</f>
        <v>129.6625</v>
      </c>
      <c r="BH87" s="104">
        <f>F87*AO87</f>
        <v>0</v>
      </c>
      <c r="BI87" s="104">
        <f>F87*AP87</f>
        <v>0</v>
      </c>
      <c r="BJ87" s="104">
        <f>F87*G87</f>
        <v>0</v>
      </c>
    </row>
    <row r="88" spans="4:6" s="49" customFormat="1" ht="12.75">
      <c r="D88" s="51" t="s">
        <v>136</v>
      </c>
      <c r="F88" s="52">
        <v>1250</v>
      </c>
    </row>
    <row r="89" spans="1:62" s="106" customFormat="1" ht="12.75">
      <c r="A89" s="103" t="s">
        <v>42</v>
      </c>
      <c r="B89" s="103" t="s">
        <v>57</v>
      </c>
      <c r="C89" s="103" t="s">
        <v>96</v>
      </c>
      <c r="D89" s="103" t="s">
        <v>173</v>
      </c>
      <c r="E89" s="103" t="s">
        <v>210</v>
      </c>
      <c r="F89" s="104">
        <v>1443.824</v>
      </c>
      <c r="G89" s="104"/>
      <c r="H89" s="104">
        <f>F89*AO89</f>
        <v>0</v>
      </c>
      <c r="I89" s="104">
        <f>F89*AP89</f>
        <v>0</v>
      </c>
      <c r="J89" s="104">
        <f>F89*G89</f>
        <v>0</v>
      </c>
      <c r="K89" s="104">
        <v>0</v>
      </c>
      <c r="L89" s="104">
        <f>F89*K89</f>
        <v>0</v>
      </c>
      <c r="M89" s="105" t="s">
        <v>238</v>
      </c>
      <c r="Z89" s="104">
        <f>IF(AQ89="5",BJ89,0)</f>
        <v>0</v>
      </c>
      <c r="AB89" s="104">
        <f>IF(AQ89="1",BH89,0)</f>
        <v>0</v>
      </c>
      <c r="AC89" s="104">
        <f>IF(AQ89="1",BI89,0)</f>
        <v>0</v>
      </c>
      <c r="AD89" s="104">
        <f>IF(AQ89="7",BH89,0)</f>
        <v>0</v>
      </c>
      <c r="AE89" s="104">
        <f>IF(AQ89="7",BI89,0)</f>
        <v>0</v>
      </c>
      <c r="AF89" s="104">
        <f>IF(AQ89="2",BH89,0)</f>
        <v>0</v>
      </c>
      <c r="AG89" s="104">
        <f>IF(AQ89="2",BI89,0)</f>
        <v>0</v>
      </c>
      <c r="AH89" s="104">
        <f>IF(AQ89="0",BJ89,0)</f>
        <v>0</v>
      </c>
      <c r="AI89" s="50" t="s">
        <v>57</v>
      </c>
      <c r="AJ89" s="104">
        <f>IF(AN89=0,J89,0)</f>
        <v>0</v>
      </c>
      <c r="AK89" s="104">
        <f>IF(AN89=15,J89,0)</f>
        <v>0</v>
      </c>
      <c r="AL89" s="104">
        <f>IF(AN89=21,J89,0)</f>
        <v>0</v>
      </c>
      <c r="AN89" s="104">
        <v>21</v>
      </c>
      <c r="AO89" s="104">
        <f>G89*0</f>
        <v>0</v>
      </c>
      <c r="AP89" s="104">
        <f>G89*(1-0)</f>
        <v>0</v>
      </c>
      <c r="AQ89" s="105" t="s">
        <v>11</v>
      </c>
      <c r="AV89" s="104">
        <f>AW89+AX89</f>
        <v>0</v>
      </c>
      <c r="AW89" s="104">
        <f>F89*AO89</f>
        <v>0</v>
      </c>
      <c r="AX89" s="104">
        <f>F89*AP89</f>
        <v>0</v>
      </c>
      <c r="AY89" s="105" t="s">
        <v>259</v>
      </c>
      <c r="AZ89" s="105" t="s">
        <v>268</v>
      </c>
      <c r="BA89" s="50" t="s">
        <v>272</v>
      </c>
      <c r="BC89" s="104">
        <f>AW89+AX89</f>
        <v>0</v>
      </c>
      <c r="BD89" s="104">
        <f>G89/(100-BE89)*100</f>
        <v>0</v>
      </c>
      <c r="BE89" s="104">
        <v>0</v>
      </c>
      <c r="BF89" s="104">
        <f>L89</f>
        <v>0</v>
      </c>
      <c r="BH89" s="104">
        <f>F89*AO89</f>
        <v>0</v>
      </c>
      <c r="BI89" s="104">
        <f>F89*AP89</f>
        <v>0</v>
      </c>
      <c r="BJ89" s="104">
        <f>F89*G89</f>
        <v>0</v>
      </c>
    </row>
    <row r="90" spans="1:47" ht="12.75">
      <c r="A90" s="20"/>
      <c r="B90" s="21" t="s">
        <v>57</v>
      </c>
      <c r="C90" s="21" t="s">
        <v>97</v>
      </c>
      <c r="D90" s="21" t="s">
        <v>174</v>
      </c>
      <c r="E90" s="20" t="s">
        <v>6</v>
      </c>
      <c r="F90" s="20" t="s">
        <v>6</v>
      </c>
      <c r="G90" s="20"/>
      <c r="H90" s="22">
        <f>SUM(H91:H100)</f>
        <v>0</v>
      </c>
      <c r="I90" s="22">
        <f>SUM(I91:I100)</f>
        <v>0</v>
      </c>
      <c r="J90" s="22">
        <f>SUM(J91:J101)</f>
        <v>0</v>
      </c>
      <c r="K90" s="15"/>
      <c r="L90" s="22">
        <f>SUM(L91:L100)</f>
        <v>5.3220096</v>
      </c>
      <c r="M90" s="15"/>
      <c r="AI90" s="15" t="s">
        <v>57</v>
      </c>
      <c r="AS90" s="22">
        <f>SUM(AJ91:AJ100)</f>
        <v>0</v>
      </c>
      <c r="AT90" s="22">
        <f>SUM(AK91:AK100)</f>
        <v>0</v>
      </c>
      <c r="AU90" s="22">
        <f>SUM(AL91:AL100)</f>
        <v>0</v>
      </c>
    </row>
    <row r="91" spans="1:62" ht="12.75">
      <c r="A91" s="23" t="s">
        <v>43</v>
      </c>
      <c r="B91" s="23" t="s">
        <v>57</v>
      </c>
      <c r="C91" s="23" t="s">
        <v>98</v>
      </c>
      <c r="D91" s="23" t="s">
        <v>175</v>
      </c>
      <c r="E91" s="23" t="s">
        <v>209</v>
      </c>
      <c r="F91" s="24">
        <v>118</v>
      </c>
      <c r="G91" s="24"/>
      <c r="H91" s="24">
        <f>F91*AO91</f>
        <v>0</v>
      </c>
      <c r="I91" s="24">
        <f>F91*AP91</f>
        <v>0</v>
      </c>
      <c r="J91" s="24">
        <f>F91*G91</f>
        <v>0</v>
      </c>
      <c r="K91" s="24">
        <v>0.01193</v>
      </c>
      <c r="L91" s="24">
        <f>F91*K91</f>
        <v>1.40774</v>
      </c>
      <c r="M91" s="25" t="s">
        <v>237</v>
      </c>
      <c r="Z91" s="26">
        <f>IF(AQ91="5",BJ91,0)</f>
        <v>0</v>
      </c>
      <c r="AB91" s="26">
        <f>IF(AQ91="1",BH91,0)</f>
        <v>0</v>
      </c>
      <c r="AC91" s="26">
        <f>IF(AQ91="1",BI91,0)</f>
        <v>0</v>
      </c>
      <c r="AD91" s="26">
        <f>IF(AQ91="7",BH91,0)</f>
        <v>0</v>
      </c>
      <c r="AE91" s="26">
        <f>IF(AQ91="7",BI91,0)</f>
        <v>0</v>
      </c>
      <c r="AF91" s="26">
        <f>IF(AQ91="2",BH91,0)</f>
        <v>0</v>
      </c>
      <c r="AG91" s="26">
        <f>IF(AQ91="2",BI91,0)</f>
        <v>0</v>
      </c>
      <c r="AH91" s="26">
        <f>IF(AQ91="0",BJ91,0)</f>
        <v>0</v>
      </c>
      <c r="AI91" s="15" t="s">
        <v>57</v>
      </c>
      <c r="AJ91" s="24">
        <f>IF(AN91=0,J91,0)</f>
        <v>0</v>
      </c>
      <c r="AK91" s="24">
        <f>IF(AN91=15,J91,0)</f>
        <v>0</v>
      </c>
      <c r="AL91" s="24">
        <f>IF(AN91=21,J91,0)</f>
        <v>0</v>
      </c>
      <c r="AN91" s="26">
        <v>21</v>
      </c>
      <c r="AO91" s="26">
        <f>G91*0.0580750095675469</f>
        <v>0</v>
      </c>
      <c r="AP91" s="26">
        <f>G91*(1-0.0580750095675469)</f>
        <v>0</v>
      </c>
      <c r="AQ91" s="25" t="s">
        <v>13</v>
      </c>
      <c r="AV91" s="26">
        <f>AW91+AX91</f>
        <v>0</v>
      </c>
      <c r="AW91" s="26">
        <f>F91*AO91</f>
        <v>0</v>
      </c>
      <c r="AX91" s="26">
        <f>F91*AP91</f>
        <v>0</v>
      </c>
      <c r="AY91" s="27" t="s">
        <v>260</v>
      </c>
      <c r="AZ91" s="27" t="s">
        <v>269</v>
      </c>
      <c r="BA91" s="15" t="s">
        <v>272</v>
      </c>
      <c r="BC91" s="26">
        <f>AW91+AX91</f>
        <v>0</v>
      </c>
      <c r="BD91" s="26">
        <f>G91/(100-BE91)*100</f>
        <v>0</v>
      </c>
      <c r="BE91" s="26">
        <v>0</v>
      </c>
      <c r="BF91" s="26">
        <f>L91</f>
        <v>1.40774</v>
      </c>
      <c r="BH91" s="24">
        <f>F91*AO91</f>
        <v>0</v>
      </c>
      <c r="BI91" s="24">
        <f>F91*AP91</f>
        <v>0</v>
      </c>
      <c r="BJ91" s="24">
        <f>F91*G91</f>
        <v>0</v>
      </c>
    </row>
    <row r="92" spans="4:6" ht="12.75">
      <c r="D92" s="28" t="s">
        <v>176</v>
      </c>
      <c r="F92" s="29">
        <v>118</v>
      </c>
    </row>
    <row r="93" spans="1:62" ht="12.75">
      <c r="A93" s="34" t="s">
        <v>44</v>
      </c>
      <c r="B93" s="34" t="s">
        <v>57</v>
      </c>
      <c r="C93" s="34" t="s">
        <v>99</v>
      </c>
      <c r="D93" s="34" t="s">
        <v>177</v>
      </c>
      <c r="E93" s="34" t="s">
        <v>213</v>
      </c>
      <c r="F93" s="35">
        <v>0.33</v>
      </c>
      <c r="G93" s="35"/>
      <c r="H93" s="35">
        <f>F93*AO93</f>
        <v>0</v>
      </c>
      <c r="I93" s="35">
        <f>F93*AP93</f>
        <v>0</v>
      </c>
      <c r="J93" s="35">
        <f>F93*G93</f>
        <v>0</v>
      </c>
      <c r="K93" s="35">
        <v>5.19056</v>
      </c>
      <c r="L93" s="35">
        <f>F93*K93</f>
        <v>1.7128847999999999</v>
      </c>
      <c r="M93" s="36" t="s">
        <v>237</v>
      </c>
      <c r="Z93" s="26">
        <f>IF(AQ93="5",BJ93,0)</f>
        <v>0</v>
      </c>
      <c r="AB93" s="26">
        <f>IF(AQ93="1",BH93,0)</f>
        <v>0</v>
      </c>
      <c r="AC93" s="26">
        <f>IF(AQ93="1",BI93,0)</f>
        <v>0</v>
      </c>
      <c r="AD93" s="26">
        <f>IF(AQ93="7",BH93,0)</f>
        <v>0</v>
      </c>
      <c r="AE93" s="26">
        <f>IF(AQ93="7",BI93,0)</f>
        <v>0</v>
      </c>
      <c r="AF93" s="26">
        <f>IF(AQ93="2",BH93,0)</f>
        <v>0</v>
      </c>
      <c r="AG93" s="26">
        <f>IF(AQ93="2",BI93,0)</f>
        <v>0</v>
      </c>
      <c r="AH93" s="26">
        <f>IF(AQ93="0",BJ93,0)</f>
        <v>0</v>
      </c>
      <c r="AI93" s="15" t="s">
        <v>57</v>
      </c>
      <c r="AJ93" s="24">
        <f>IF(AN93=0,J93,0)</f>
        <v>0</v>
      </c>
      <c r="AK93" s="24">
        <f>IF(AN93=15,J93,0)</f>
        <v>0</v>
      </c>
      <c r="AL93" s="24">
        <f>IF(AN93=21,J93,0)</f>
        <v>0</v>
      </c>
      <c r="AN93" s="26">
        <v>21</v>
      </c>
      <c r="AO93" s="26">
        <f>G93*0.611843406358161</f>
        <v>0</v>
      </c>
      <c r="AP93" s="26">
        <f>G93*(1-0.611843406358161)</f>
        <v>0</v>
      </c>
      <c r="AQ93" s="25" t="s">
        <v>13</v>
      </c>
      <c r="AV93" s="26">
        <f>AW93+AX93</f>
        <v>0</v>
      </c>
      <c r="AW93" s="26">
        <f>F93*AO93</f>
        <v>0</v>
      </c>
      <c r="AX93" s="26">
        <f>F93*AP93</f>
        <v>0</v>
      </c>
      <c r="AY93" s="27" t="s">
        <v>260</v>
      </c>
      <c r="AZ93" s="27" t="s">
        <v>269</v>
      </c>
      <c r="BA93" s="15" t="s">
        <v>272</v>
      </c>
      <c r="BC93" s="26">
        <f>AW93+AX93</f>
        <v>0</v>
      </c>
      <c r="BD93" s="26">
        <f>G93/(100-BE93)*100</f>
        <v>0</v>
      </c>
      <c r="BE93" s="26">
        <v>0</v>
      </c>
      <c r="BF93" s="26">
        <f>L93</f>
        <v>1.7128847999999999</v>
      </c>
      <c r="BH93" s="24">
        <f>F93*AO93</f>
        <v>0</v>
      </c>
      <c r="BI93" s="24">
        <f>F93*AP93</f>
        <v>0</v>
      </c>
      <c r="BJ93" s="24">
        <f>F93*G93</f>
        <v>0</v>
      </c>
    </row>
    <row r="94" spans="1:13" ht="12.75">
      <c r="A94" s="37"/>
      <c r="B94" s="37"/>
      <c r="C94" s="37"/>
      <c r="D94" s="38" t="s">
        <v>178</v>
      </c>
      <c r="E94" s="37"/>
      <c r="F94" s="39">
        <v>0.33</v>
      </c>
      <c r="G94" s="37"/>
      <c r="H94" s="37"/>
      <c r="I94" s="37"/>
      <c r="J94" s="37"/>
      <c r="K94" s="37"/>
      <c r="L94" s="37"/>
      <c r="M94" s="37"/>
    </row>
    <row r="95" spans="1:62" ht="12.75">
      <c r="A95" s="34" t="s">
        <v>45</v>
      </c>
      <c r="B95" s="34" t="s">
        <v>57</v>
      </c>
      <c r="C95" s="34" t="s">
        <v>100</v>
      </c>
      <c r="D95" s="34" t="s">
        <v>179</v>
      </c>
      <c r="E95" s="34" t="s">
        <v>213</v>
      </c>
      <c r="F95" s="35">
        <v>0.23</v>
      </c>
      <c r="G95" s="35"/>
      <c r="H95" s="35">
        <f>F95*AO95</f>
        <v>0</v>
      </c>
      <c r="I95" s="35">
        <f>F95*AP95</f>
        <v>0</v>
      </c>
      <c r="J95" s="35">
        <f>F95*G95</f>
        <v>0</v>
      </c>
      <c r="K95" s="35">
        <v>5.19056</v>
      </c>
      <c r="L95" s="35">
        <f>F95*K95</f>
        <v>1.1938288</v>
      </c>
      <c r="M95" s="36" t="s">
        <v>237</v>
      </c>
      <c r="Z95" s="26">
        <f>IF(AQ95="5",BJ95,0)</f>
        <v>0</v>
      </c>
      <c r="AB95" s="26">
        <f>IF(AQ95="1",BH95,0)</f>
        <v>0</v>
      </c>
      <c r="AC95" s="26">
        <f>IF(AQ95="1",BI95,0)</f>
        <v>0</v>
      </c>
      <c r="AD95" s="26">
        <f>IF(AQ95="7",BH95,0)</f>
        <v>0</v>
      </c>
      <c r="AE95" s="26">
        <f>IF(AQ95="7",BI95,0)</f>
        <v>0</v>
      </c>
      <c r="AF95" s="26">
        <f>IF(AQ95="2",BH95,0)</f>
        <v>0</v>
      </c>
      <c r="AG95" s="26">
        <f>IF(AQ95="2",BI95,0)</f>
        <v>0</v>
      </c>
      <c r="AH95" s="26">
        <f>IF(AQ95="0",BJ95,0)</f>
        <v>0</v>
      </c>
      <c r="AI95" s="15" t="s">
        <v>57</v>
      </c>
      <c r="AJ95" s="24">
        <f>IF(AN95=0,J95,0)</f>
        <v>0</v>
      </c>
      <c r="AK95" s="24">
        <f>IF(AN95=15,J95,0)</f>
        <v>0</v>
      </c>
      <c r="AL95" s="24">
        <f>IF(AN95=21,J95,0)</f>
        <v>0</v>
      </c>
      <c r="AN95" s="26">
        <v>21</v>
      </c>
      <c r="AO95" s="26">
        <f>G95*0.611843389851634</f>
        <v>0</v>
      </c>
      <c r="AP95" s="26">
        <f>G95*(1-0.611843389851634)</f>
        <v>0</v>
      </c>
      <c r="AQ95" s="25" t="s">
        <v>13</v>
      </c>
      <c r="AV95" s="26">
        <f>AW95+AX95</f>
        <v>0</v>
      </c>
      <c r="AW95" s="26">
        <f>F95*AO95</f>
        <v>0</v>
      </c>
      <c r="AX95" s="26">
        <f>F95*AP95</f>
        <v>0</v>
      </c>
      <c r="AY95" s="27" t="s">
        <v>260</v>
      </c>
      <c r="AZ95" s="27" t="s">
        <v>269</v>
      </c>
      <c r="BA95" s="15" t="s">
        <v>272</v>
      </c>
      <c r="BC95" s="26">
        <f>AW95+AX95</f>
        <v>0</v>
      </c>
      <c r="BD95" s="26">
        <f>G95/(100-BE95)*100</f>
        <v>0</v>
      </c>
      <c r="BE95" s="26">
        <v>0</v>
      </c>
      <c r="BF95" s="26">
        <f>L95</f>
        <v>1.1938288</v>
      </c>
      <c r="BH95" s="24">
        <f>F95*AO95</f>
        <v>0</v>
      </c>
      <c r="BI95" s="24">
        <f>F95*AP95</f>
        <v>0</v>
      </c>
      <c r="BJ95" s="24">
        <f>F95*G95</f>
        <v>0</v>
      </c>
    </row>
    <row r="96" spans="1:13" ht="12.75">
      <c r="A96" s="40"/>
      <c r="B96" s="40"/>
      <c r="C96" s="40"/>
      <c r="D96" s="38" t="s">
        <v>180</v>
      </c>
      <c r="E96" s="40"/>
      <c r="F96" s="39">
        <v>0.23</v>
      </c>
      <c r="G96" s="40"/>
      <c r="H96" s="40"/>
      <c r="I96" s="40"/>
      <c r="J96" s="40"/>
      <c r="K96" s="40"/>
      <c r="L96" s="40"/>
      <c r="M96" s="40"/>
    </row>
    <row r="97" spans="3:13" ht="12.75">
      <c r="C97" s="33" t="s">
        <v>55</v>
      </c>
      <c r="D97" s="96" t="s">
        <v>147</v>
      </c>
      <c r="E97" s="97"/>
      <c r="F97" s="97"/>
      <c r="G97" s="97"/>
      <c r="H97" s="97"/>
      <c r="I97" s="97"/>
      <c r="J97" s="97"/>
      <c r="K97" s="97"/>
      <c r="L97" s="97"/>
      <c r="M97" s="97"/>
    </row>
    <row r="98" spans="1:62" ht="12.75">
      <c r="A98" s="23" t="s">
        <v>46</v>
      </c>
      <c r="B98" s="23" t="s">
        <v>57</v>
      </c>
      <c r="C98" s="23" t="s">
        <v>101</v>
      </c>
      <c r="D98" s="23" t="s">
        <v>181</v>
      </c>
      <c r="E98" s="23" t="s">
        <v>214</v>
      </c>
      <c r="F98" s="24">
        <v>13.2</v>
      </c>
      <c r="G98" s="24"/>
      <c r="H98" s="24">
        <f>F98*AO98</f>
        <v>0</v>
      </c>
      <c r="I98" s="24">
        <f>F98*AP98</f>
        <v>0</v>
      </c>
      <c r="J98" s="24">
        <f>F98*G98</f>
        <v>0</v>
      </c>
      <c r="K98" s="24">
        <v>0.07633</v>
      </c>
      <c r="L98" s="24">
        <f>F98*K98</f>
        <v>1.007556</v>
      </c>
      <c r="M98" s="25" t="s">
        <v>237</v>
      </c>
      <c r="Z98" s="26">
        <f>IF(AQ98="5",BJ98,0)</f>
        <v>0</v>
      </c>
      <c r="AB98" s="26">
        <f>IF(AQ98="1",BH98,0)</f>
        <v>0</v>
      </c>
      <c r="AC98" s="26">
        <f>IF(AQ98="1",BI98,0)</f>
        <v>0</v>
      </c>
      <c r="AD98" s="26">
        <f>IF(AQ98="7",BH98,0)</f>
        <v>0</v>
      </c>
      <c r="AE98" s="26">
        <f>IF(AQ98="7",BI98,0)</f>
        <v>0</v>
      </c>
      <c r="AF98" s="26">
        <f>IF(AQ98="2",BH98,0)</f>
        <v>0</v>
      </c>
      <c r="AG98" s="26">
        <f>IF(AQ98="2",BI98,0)</f>
        <v>0</v>
      </c>
      <c r="AH98" s="26">
        <f>IF(AQ98="0",BJ98,0)</f>
        <v>0</v>
      </c>
      <c r="AI98" s="15" t="s">
        <v>57</v>
      </c>
      <c r="AJ98" s="24">
        <f>IF(AN98=0,J98,0)</f>
        <v>0</v>
      </c>
      <c r="AK98" s="24">
        <f>IF(AN98=15,J98,0)</f>
        <v>0</v>
      </c>
      <c r="AL98" s="24">
        <f>IF(AN98=21,J98,0)</f>
        <v>0</v>
      </c>
      <c r="AN98" s="26">
        <v>21</v>
      </c>
      <c r="AO98" s="26">
        <f>G98*0.399842454394693</f>
        <v>0</v>
      </c>
      <c r="AP98" s="26">
        <f>G98*(1-0.399842454394693)</f>
        <v>0</v>
      </c>
      <c r="AQ98" s="25" t="s">
        <v>13</v>
      </c>
      <c r="AV98" s="26">
        <f>AW98+AX98</f>
        <v>0</v>
      </c>
      <c r="AW98" s="26">
        <f>F98*AO98</f>
        <v>0</v>
      </c>
      <c r="AX98" s="26">
        <f>F98*AP98</f>
        <v>0</v>
      </c>
      <c r="AY98" s="27" t="s">
        <v>260</v>
      </c>
      <c r="AZ98" s="27" t="s">
        <v>269</v>
      </c>
      <c r="BA98" s="15" t="s">
        <v>272</v>
      </c>
      <c r="BC98" s="26">
        <f>AW98+AX98</f>
        <v>0</v>
      </c>
      <c r="BD98" s="26">
        <f>G98/(100-BE98)*100</f>
        <v>0</v>
      </c>
      <c r="BE98" s="26">
        <v>0</v>
      </c>
      <c r="BF98" s="26">
        <f>L98</f>
        <v>1.007556</v>
      </c>
      <c r="BH98" s="24">
        <f>F98*AO98</f>
        <v>0</v>
      </c>
      <c r="BI98" s="24">
        <f>F98*AP98</f>
        <v>0</v>
      </c>
      <c r="BJ98" s="24">
        <f>F98*G98</f>
        <v>0</v>
      </c>
    </row>
    <row r="99" spans="4:6" ht="12.75">
      <c r="D99" s="28" t="s">
        <v>182</v>
      </c>
      <c r="F99" s="29">
        <v>13.2</v>
      </c>
    </row>
    <row r="100" spans="1:62" ht="12.75">
      <c r="A100" s="23" t="s">
        <v>47</v>
      </c>
      <c r="B100" s="23" t="s">
        <v>57</v>
      </c>
      <c r="C100" s="23" t="s">
        <v>102</v>
      </c>
      <c r="D100" s="23" t="s">
        <v>183</v>
      </c>
      <c r="E100" s="23" t="s">
        <v>215</v>
      </c>
      <c r="F100" s="24">
        <f>SUM(J91:J99)/100</f>
        <v>0</v>
      </c>
      <c r="G100" s="24"/>
      <c r="H100" s="24">
        <f>F100*AO100</f>
        <v>0</v>
      </c>
      <c r="I100" s="24">
        <f>F100*AP100</f>
        <v>0</v>
      </c>
      <c r="J100" s="24">
        <f>F100*G100</f>
        <v>0</v>
      </c>
      <c r="K100" s="24">
        <v>0</v>
      </c>
      <c r="L100" s="24">
        <f>F100*K100</f>
        <v>0</v>
      </c>
      <c r="M100" s="25" t="s">
        <v>237</v>
      </c>
      <c r="Z100" s="26">
        <f>IF(AQ100="5",BJ100,0)</f>
        <v>0</v>
      </c>
      <c r="AB100" s="26">
        <f>IF(AQ100="1",BH100,0)</f>
        <v>0</v>
      </c>
      <c r="AC100" s="26">
        <f>IF(AQ100="1",BI100,0)</f>
        <v>0</v>
      </c>
      <c r="AD100" s="26">
        <f>IF(AQ100="7",BH100,0)</f>
        <v>0</v>
      </c>
      <c r="AE100" s="26">
        <f>IF(AQ100="7",BI100,0)</f>
        <v>0</v>
      </c>
      <c r="AF100" s="26">
        <f>IF(AQ100="2",BH100,0)</f>
        <v>0</v>
      </c>
      <c r="AG100" s="26">
        <f>IF(AQ100="2",BI100,0)</f>
        <v>0</v>
      </c>
      <c r="AH100" s="26">
        <f>IF(AQ100="0",BJ100,0)</f>
        <v>0</v>
      </c>
      <c r="AI100" s="15" t="s">
        <v>57</v>
      </c>
      <c r="AJ100" s="24">
        <f>IF(AN100=0,J100,0)</f>
        <v>0</v>
      </c>
      <c r="AK100" s="24">
        <f>IF(AN100=15,J100,0)</f>
        <v>0</v>
      </c>
      <c r="AL100" s="24">
        <f>IF(AN100=21,J100,0)</f>
        <v>0</v>
      </c>
      <c r="AN100" s="26">
        <v>21</v>
      </c>
      <c r="AO100" s="26">
        <f>G100*0</f>
        <v>0</v>
      </c>
      <c r="AP100" s="26">
        <f>G100*(1-0)</f>
        <v>0</v>
      </c>
      <c r="AQ100" s="25" t="s">
        <v>11</v>
      </c>
      <c r="AV100" s="26">
        <f>AW100+AX100</f>
        <v>0</v>
      </c>
      <c r="AW100" s="26">
        <f>F100*AO100</f>
        <v>0</v>
      </c>
      <c r="AX100" s="26">
        <f>F100*AP100</f>
        <v>0</v>
      </c>
      <c r="AY100" s="27" t="s">
        <v>260</v>
      </c>
      <c r="AZ100" s="27" t="s">
        <v>269</v>
      </c>
      <c r="BA100" s="15" t="s">
        <v>272</v>
      </c>
      <c r="BC100" s="26">
        <f>AW100+AX100</f>
        <v>0</v>
      </c>
      <c r="BD100" s="26">
        <f>G100/(100-BE100)*100</f>
        <v>0</v>
      </c>
      <c r="BE100" s="26">
        <v>0</v>
      </c>
      <c r="BF100" s="26">
        <f>L100</f>
        <v>0</v>
      </c>
      <c r="BH100" s="24">
        <f>F100*AO100</f>
        <v>0</v>
      </c>
      <c r="BI100" s="24">
        <f>F100*AP100</f>
        <v>0</v>
      </c>
      <c r="BJ100" s="24">
        <f>F100*G100</f>
        <v>0</v>
      </c>
    </row>
    <row r="101" spans="3:13" ht="12.75">
      <c r="C101" s="33"/>
      <c r="D101" s="96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47" ht="12.75">
      <c r="A102" s="20"/>
      <c r="B102" s="21" t="s">
        <v>57</v>
      </c>
      <c r="C102" s="21" t="s">
        <v>103</v>
      </c>
      <c r="D102" s="21" t="s">
        <v>184</v>
      </c>
      <c r="E102" s="20" t="s">
        <v>6</v>
      </c>
      <c r="F102" s="20" t="s">
        <v>6</v>
      </c>
      <c r="G102" s="20"/>
      <c r="H102" s="22">
        <f>SUM(H103:H103)</f>
        <v>0</v>
      </c>
      <c r="I102" s="22">
        <f>SUM(I103:I103)</f>
        <v>0</v>
      </c>
      <c r="J102" s="22">
        <f>SUM(J103:J103)</f>
        <v>0</v>
      </c>
      <c r="K102" s="15"/>
      <c r="L102" s="22">
        <f>SUM(L103:L103)</f>
        <v>0</v>
      </c>
      <c r="M102" s="15"/>
      <c r="AI102" s="15" t="s">
        <v>57</v>
      </c>
      <c r="AS102" s="22">
        <f>SUM(AJ103:AJ103)</f>
        <v>0</v>
      </c>
      <c r="AT102" s="22">
        <f>SUM(AK103:AK103)</f>
        <v>0</v>
      </c>
      <c r="AU102" s="22">
        <f>SUM(AL103:AL103)</f>
        <v>0</v>
      </c>
    </row>
    <row r="103" spans="1:62" ht="12.75">
      <c r="A103" s="23" t="s">
        <v>48</v>
      </c>
      <c r="B103" s="23" t="s">
        <v>57</v>
      </c>
      <c r="C103" s="23" t="s">
        <v>104</v>
      </c>
      <c r="D103" s="23" t="s">
        <v>185</v>
      </c>
      <c r="E103" s="23" t="s">
        <v>214</v>
      </c>
      <c r="F103" s="24">
        <v>1</v>
      </c>
      <c r="G103" s="24"/>
      <c r="H103" s="24">
        <f>F103*AO103</f>
        <v>0</v>
      </c>
      <c r="I103" s="24">
        <f>F103*AP103</f>
        <v>0</v>
      </c>
      <c r="J103" s="24">
        <f>F103*G103</f>
        <v>0</v>
      </c>
      <c r="K103" s="24">
        <v>0</v>
      </c>
      <c r="L103" s="24">
        <f>F103*K103</f>
        <v>0</v>
      </c>
      <c r="M103" s="25"/>
      <c r="Z103" s="26">
        <f>IF(AQ103="5",BJ103,0)</f>
        <v>0</v>
      </c>
      <c r="AB103" s="26">
        <f>IF(AQ103="1",BH103,0)</f>
        <v>0</v>
      </c>
      <c r="AC103" s="26">
        <f>IF(AQ103="1",BI103,0)</f>
        <v>0</v>
      </c>
      <c r="AD103" s="26">
        <f>IF(AQ103="7",BH103,0)</f>
        <v>0</v>
      </c>
      <c r="AE103" s="26">
        <f>IF(AQ103="7",BI103,0)</f>
        <v>0</v>
      </c>
      <c r="AF103" s="26">
        <f>IF(AQ103="2",BH103,0)</f>
        <v>0</v>
      </c>
      <c r="AG103" s="26">
        <f>IF(AQ103="2",BI103,0)</f>
        <v>0</v>
      </c>
      <c r="AH103" s="26">
        <f>IF(AQ103="0",BJ103,0)</f>
        <v>0</v>
      </c>
      <c r="AI103" s="15" t="s">
        <v>57</v>
      </c>
      <c r="AJ103" s="24">
        <f>IF(AN103=0,J103,0)</f>
        <v>0</v>
      </c>
      <c r="AK103" s="24">
        <f>IF(AN103=15,J103,0)</f>
        <v>0</v>
      </c>
      <c r="AL103" s="24">
        <f>IF(AN103=21,J103,0)</f>
        <v>0</v>
      </c>
      <c r="AN103" s="26">
        <v>21</v>
      </c>
      <c r="AO103" s="26">
        <f>G103*0</f>
        <v>0</v>
      </c>
      <c r="AP103" s="26">
        <f>G103*(1-0)</f>
        <v>0</v>
      </c>
      <c r="AQ103" s="25" t="s">
        <v>7</v>
      </c>
      <c r="AV103" s="26">
        <f>AW103+AX103</f>
        <v>0</v>
      </c>
      <c r="AW103" s="26">
        <f>F103*AO103</f>
        <v>0</v>
      </c>
      <c r="AX103" s="26">
        <f>F103*AP103</f>
        <v>0</v>
      </c>
      <c r="AY103" s="27" t="s">
        <v>261</v>
      </c>
      <c r="AZ103" s="27" t="s">
        <v>270</v>
      </c>
      <c r="BA103" s="15" t="s">
        <v>272</v>
      </c>
      <c r="BC103" s="26">
        <f>AW103+AX103</f>
        <v>0</v>
      </c>
      <c r="BD103" s="26">
        <f>G103/(100-BE103)*100</f>
        <v>0</v>
      </c>
      <c r="BE103" s="26">
        <v>0</v>
      </c>
      <c r="BF103" s="26">
        <f>L103</f>
        <v>0</v>
      </c>
      <c r="BH103" s="24">
        <f>F103*AO103</f>
        <v>0</v>
      </c>
      <c r="BI103" s="24">
        <f>F103*AP103</f>
        <v>0</v>
      </c>
      <c r="BJ103" s="24">
        <f>F103*G103</f>
        <v>0</v>
      </c>
    </row>
    <row r="104" spans="1:47" ht="12.75">
      <c r="A104" s="20"/>
      <c r="B104" s="21" t="s">
        <v>57</v>
      </c>
      <c r="C104" s="21" t="s">
        <v>105</v>
      </c>
      <c r="D104" s="21" t="s">
        <v>186</v>
      </c>
      <c r="E104" s="20" t="s">
        <v>6</v>
      </c>
      <c r="F104" s="20" t="s">
        <v>6</v>
      </c>
      <c r="G104" s="20"/>
      <c r="H104" s="22">
        <f>SUM(H105:H105)</f>
        <v>0</v>
      </c>
      <c r="I104" s="22">
        <f>SUM(I105:I105)</f>
        <v>0</v>
      </c>
      <c r="J104" s="22">
        <f>SUM(J105:J105)</f>
        <v>0</v>
      </c>
      <c r="K104" s="15"/>
      <c r="L104" s="22">
        <f>SUM(L105:L105)</f>
        <v>0.59500005</v>
      </c>
      <c r="M104" s="15"/>
      <c r="AI104" s="15" t="s">
        <v>57</v>
      </c>
      <c r="AS104" s="22">
        <f>SUM(AJ105:AJ105)</f>
        <v>0</v>
      </c>
      <c r="AT104" s="22">
        <f>SUM(AK105:AK105)</f>
        <v>0</v>
      </c>
      <c r="AU104" s="22">
        <f>SUM(AL105:AL105)</f>
        <v>0</v>
      </c>
    </row>
    <row r="105" spans="1:62" ht="12.75">
      <c r="A105" s="23" t="s">
        <v>49</v>
      </c>
      <c r="B105" s="23" t="s">
        <v>57</v>
      </c>
      <c r="C105" s="23" t="s">
        <v>106</v>
      </c>
      <c r="D105" s="23" t="s">
        <v>187</v>
      </c>
      <c r="E105" s="23" t="s">
        <v>206</v>
      </c>
      <c r="F105" s="24">
        <v>39.66667</v>
      </c>
      <c r="G105" s="24"/>
      <c r="H105" s="24">
        <f>F105*AO105</f>
        <v>0</v>
      </c>
      <c r="I105" s="24">
        <f>F105*AP105</f>
        <v>0</v>
      </c>
      <c r="J105" s="24">
        <f>F105*G105</f>
        <v>0</v>
      </c>
      <c r="K105" s="24">
        <v>0.015</v>
      </c>
      <c r="L105" s="24">
        <f>F105*K105</f>
        <v>0.59500005</v>
      </c>
      <c r="M105" s="25"/>
      <c r="Z105" s="26">
        <f>IF(AQ105="5",BJ105,0)</f>
        <v>0</v>
      </c>
      <c r="AB105" s="26">
        <f>IF(AQ105="1",BH105,0)</f>
        <v>0</v>
      </c>
      <c r="AC105" s="26">
        <f>IF(AQ105="1",BI105,0)</f>
        <v>0</v>
      </c>
      <c r="AD105" s="26">
        <f>IF(AQ105="7",BH105,0)</f>
        <v>0</v>
      </c>
      <c r="AE105" s="26">
        <f>IF(AQ105="7",BI105,0)</f>
        <v>0</v>
      </c>
      <c r="AF105" s="26">
        <f>IF(AQ105="2",BH105,0)</f>
        <v>0</v>
      </c>
      <c r="AG105" s="26">
        <f>IF(AQ105="2",BI105,0)</f>
        <v>0</v>
      </c>
      <c r="AH105" s="26">
        <f>IF(AQ105="0",BJ105,0)</f>
        <v>0</v>
      </c>
      <c r="AI105" s="15" t="s">
        <v>57</v>
      </c>
      <c r="AJ105" s="24">
        <f>IF(AN105=0,J105,0)</f>
        <v>0</v>
      </c>
      <c r="AK105" s="24">
        <f>IF(AN105=15,J105,0)</f>
        <v>0</v>
      </c>
      <c r="AL105" s="24">
        <f>IF(AN105=21,J105,0)</f>
        <v>0</v>
      </c>
      <c r="AN105" s="26">
        <v>21</v>
      </c>
      <c r="AO105" s="26">
        <f>G105*0</f>
        <v>0</v>
      </c>
      <c r="AP105" s="26">
        <f>G105*(1-0)</f>
        <v>0</v>
      </c>
      <c r="AQ105" s="25" t="s">
        <v>7</v>
      </c>
      <c r="AV105" s="26">
        <f>AW105+AX105</f>
        <v>0</v>
      </c>
      <c r="AW105" s="26">
        <f>F105*AO105</f>
        <v>0</v>
      </c>
      <c r="AX105" s="26">
        <f>F105*AP105</f>
        <v>0</v>
      </c>
      <c r="AY105" s="27" t="s">
        <v>262</v>
      </c>
      <c r="AZ105" s="27" t="s">
        <v>270</v>
      </c>
      <c r="BA105" s="15" t="s">
        <v>272</v>
      </c>
      <c r="BC105" s="26">
        <f>AW105+AX105</f>
        <v>0</v>
      </c>
      <c r="BD105" s="26">
        <f>G105/(100-BE105)*100</f>
        <v>0</v>
      </c>
      <c r="BE105" s="26">
        <v>0</v>
      </c>
      <c r="BF105" s="26">
        <f>L105</f>
        <v>0.59500005</v>
      </c>
      <c r="BH105" s="24">
        <f>F105*AO105</f>
        <v>0</v>
      </c>
      <c r="BI105" s="24">
        <f>F105*AP105</f>
        <v>0</v>
      </c>
      <c r="BJ105" s="24">
        <f>F105*G105</f>
        <v>0</v>
      </c>
    </row>
    <row r="106" spans="4:6" ht="12.75">
      <c r="D106" s="28" t="s">
        <v>188</v>
      </c>
      <c r="F106" s="29">
        <v>39.66667</v>
      </c>
    </row>
    <row r="107" spans="1:47" ht="12.75">
      <c r="A107" s="20"/>
      <c r="B107" s="21" t="s">
        <v>57</v>
      </c>
      <c r="C107" s="21" t="s">
        <v>107</v>
      </c>
      <c r="D107" s="21" t="s">
        <v>189</v>
      </c>
      <c r="E107" s="20" t="s">
        <v>6</v>
      </c>
      <c r="F107" s="20" t="s">
        <v>6</v>
      </c>
      <c r="G107" s="20"/>
      <c r="H107" s="22">
        <f>SUM(H108:H116)</f>
        <v>0</v>
      </c>
      <c r="I107" s="22">
        <f>SUM(I108:I116)</f>
        <v>0</v>
      </c>
      <c r="J107" s="22">
        <f>SUM(J108:J117)</f>
        <v>0</v>
      </c>
      <c r="K107" s="15"/>
      <c r="L107" s="22">
        <f>SUM(L108:L116)</f>
        <v>0</v>
      </c>
      <c r="M107" s="15"/>
      <c r="AI107" s="15" t="s">
        <v>57</v>
      </c>
      <c r="AS107" s="22">
        <f>SUM(AJ108:AJ116)</f>
        <v>0</v>
      </c>
      <c r="AT107" s="22">
        <f>SUM(AK108:AK116)</f>
        <v>0</v>
      </c>
      <c r="AU107" s="22">
        <f>SUM(AL108:AL116)</f>
        <v>0</v>
      </c>
    </row>
    <row r="108" spans="1:62" ht="12.75">
      <c r="A108" s="23" t="s">
        <v>50</v>
      </c>
      <c r="B108" s="23" t="s">
        <v>57</v>
      </c>
      <c r="C108" s="23" t="s">
        <v>108</v>
      </c>
      <c r="D108" s="23" t="s">
        <v>190</v>
      </c>
      <c r="E108" s="23" t="s">
        <v>210</v>
      </c>
      <c r="F108" s="24">
        <v>-1.60335</v>
      </c>
      <c r="G108" s="24"/>
      <c r="H108" s="24">
        <f>F108*AO108</f>
        <v>0</v>
      </c>
      <c r="I108" s="24">
        <f>F108*AP108</f>
        <v>0</v>
      </c>
      <c r="J108" s="24">
        <f>F108*G108</f>
        <v>0</v>
      </c>
      <c r="K108" s="24">
        <v>0</v>
      </c>
      <c r="L108" s="24">
        <f>F108*K108</f>
        <v>0</v>
      </c>
      <c r="M108" s="25" t="s">
        <v>237</v>
      </c>
      <c r="Z108" s="26">
        <f>IF(AQ108="5",BJ108,0)</f>
        <v>0</v>
      </c>
      <c r="AB108" s="26">
        <f>IF(AQ108="1",BH108,0)</f>
        <v>0</v>
      </c>
      <c r="AC108" s="26">
        <f>IF(AQ108="1",BI108,0)</f>
        <v>0</v>
      </c>
      <c r="AD108" s="26">
        <f>IF(AQ108="7",BH108,0)</f>
        <v>0</v>
      </c>
      <c r="AE108" s="26">
        <f>IF(AQ108="7",BI108,0)</f>
        <v>0</v>
      </c>
      <c r="AF108" s="26">
        <f>IF(AQ108="2",BH108,0)</f>
        <v>0</v>
      </c>
      <c r="AG108" s="26">
        <f>IF(AQ108="2",BI108,0)</f>
        <v>0</v>
      </c>
      <c r="AH108" s="26">
        <f>IF(AQ108="0",BJ108,0)</f>
        <v>0</v>
      </c>
      <c r="AI108" s="15" t="s">
        <v>57</v>
      </c>
      <c r="AJ108" s="24">
        <f>IF(AN108=0,J108,0)</f>
        <v>0</v>
      </c>
      <c r="AK108" s="24">
        <f>IF(AN108=15,J108,0)</f>
        <v>0</v>
      </c>
      <c r="AL108" s="24">
        <f>IF(AN108=21,J108,0)</f>
        <v>0</v>
      </c>
      <c r="AN108" s="26">
        <v>21</v>
      </c>
      <c r="AO108" s="26">
        <f>G108*0</f>
        <v>0</v>
      </c>
      <c r="AP108" s="26">
        <f>G108*(1-0)</f>
        <v>0</v>
      </c>
      <c r="AQ108" s="25" t="s">
        <v>11</v>
      </c>
      <c r="AV108" s="26">
        <f>AW108+AX108</f>
        <v>0</v>
      </c>
      <c r="AW108" s="26">
        <f>F108*AO108</f>
        <v>0</v>
      </c>
      <c r="AX108" s="26">
        <f>F108*AP108</f>
        <v>0</v>
      </c>
      <c r="AY108" s="27" t="s">
        <v>263</v>
      </c>
      <c r="AZ108" s="27" t="s">
        <v>270</v>
      </c>
      <c r="BA108" s="15" t="s">
        <v>272</v>
      </c>
      <c r="BC108" s="26">
        <f>AW108+AX108</f>
        <v>0</v>
      </c>
      <c r="BD108" s="26">
        <f>G108/(100-BE108)*100</f>
        <v>0</v>
      </c>
      <c r="BE108" s="26">
        <v>0</v>
      </c>
      <c r="BF108" s="26">
        <f>L108</f>
        <v>0</v>
      </c>
      <c r="BH108" s="24">
        <f>F108*AO108</f>
        <v>0</v>
      </c>
      <c r="BI108" s="24">
        <f>F108*AP108</f>
        <v>0</v>
      </c>
      <c r="BJ108" s="24">
        <f>F108*G108</f>
        <v>0</v>
      </c>
    </row>
    <row r="109" spans="4:6" ht="12.75">
      <c r="D109" s="28" t="s">
        <v>191</v>
      </c>
      <c r="F109" s="29">
        <v>0.19835</v>
      </c>
    </row>
    <row r="110" spans="4:6" ht="12.75">
      <c r="D110" s="28" t="s">
        <v>192</v>
      </c>
      <c r="F110" s="29">
        <v>1.405</v>
      </c>
    </row>
    <row r="111" spans="1:62" ht="12.75">
      <c r="A111" s="23" t="s">
        <v>51</v>
      </c>
      <c r="B111" s="23" t="s">
        <v>57</v>
      </c>
      <c r="C111" s="23" t="s">
        <v>109</v>
      </c>
      <c r="D111" s="23" t="s">
        <v>193</v>
      </c>
      <c r="E111" s="23" t="s">
        <v>210</v>
      </c>
      <c r="F111" s="24">
        <v>2</v>
      </c>
      <c r="G111" s="24"/>
      <c r="H111" s="24">
        <f>F111*AO111</f>
        <v>0</v>
      </c>
      <c r="I111" s="24">
        <f>F111*AP111</f>
        <v>0</v>
      </c>
      <c r="J111" s="24">
        <f>F111*G111</f>
        <v>0</v>
      </c>
      <c r="K111" s="24">
        <v>0</v>
      </c>
      <c r="L111" s="24">
        <f>F111*K111</f>
        <v>0</v>
      </c>
      <c r="M111" s="25" t="s">
        <v>237</v>
      </c>
      <c r="Z111" s="26">
        <f>IF(AQ111="5",BJ111,0)</f>
        <v>0</v>
      </c>
      <c r="AB111" s="26">
        <f>IF(AQ111="1",BH111,0)</f>
        <v>0</v>
      </c>
      <c r="AC111" s="26">
        <f>IF(AQ111="1",BI111,0)</f>
        <v>0</v>
      </c>
      <c r="AD111" s="26">
        <f>IF(AQ111="7",BH111,0)</f>
        <v>0</v>
      </c>
      <c r="AE111" s="26">
        <f>IF(AQ111="7",BI111,0)</f>
        <v>0</v>
      </c>
      <c r="AF111" s="26">
        <f>IF(AQ111="2",BH111,0)</f>
        <v>0</v>
      </c>
      <c r="AG111" s="26">
        <f>IF(AQ111="2",BI111,0)</f>
        <v>0</v>
      </c>
      <c r="AH111" s="26">
        <f>IF(AQ111="0",BJ111,0)</f>
        <v>0</v>
      </c>
      <c r="AI111" s="15" t="s">
        <v>57</v>
      </c>
      <c r="AJ111" s="24">
        <f>IF(AN111=0,J111,0)</f>
        <v>0</v>
      </c>
      <c r="AK111" s="24">
        <f>IF(AN111=15,J111,0)</f>
        <v>0</v>
      </c>
      <c r="AL111" s="24">
        <f>IF(AN111=21,J111,0)</f>
        <v>0</v>
      </c>
      <c r="AN111" s="26">
        <v>21</v>
      </c>
      <c r="AO111" s="26">
        <f>G111*0</f>
        <v>0</v>
      </c>
      <c r="AP111" s="26">
        <f>G111*(1-0)</f>
        <v>0</v>
      </c>
      <c r="AQ111" s="25" t="s">
        <v>11</v>
      </c>
      <c r="AV111" s="26">
        <f>AW111+AX111</f>
        <v>0</v>
      </c>
      <c r="AW111" s="26">
        <f>F111*AO111</f>
        <v>0</v>
      </c>
      <c r="AX111" s="26">
        <f>F111*AP111</f>
        <v>0</v>
      </c>
      <c r="AY111" s="27" t="s">
        <v>263</v>
      </c>
      <c r="AZ111" s="27" t="s">
        <v>270</v>
      </c>
      <c r="BA111" s="15" t="s">
        <v>272</v>
      </c>
      <c r="BC111" s="26">
        <f>AW111+AX111</f>
        <v>0</v>
      </c>
      <c r="BD111" s="26">
        <f>G111/(100-BE111)*100</f>
        <v>0</v>
      </c>
      <c r="BE111" s="26">
        <v>0</v>
      </c>
      <c r="BF111" s="26">
        <f>L111</f>
        <v>0</v>
      </c>
      <c r="BH111" s="24">
        <f>F111*AO111</f>
        <v>0</v>
      </c>
      <c r="BI111" s="24">
        <f>F111*AP111</f>
        <v>0</v>
      </c>
      <c r="BJ111" s="24">
        <f>F111*G111</f>
        <v>0</v>
      </c>
    </row>
    <row r="112" spans="4:6" ht="12.75">
      <c r="D112" s="28" t="s">
        <v>192</v>
      </c>
      <c r="F112" s="29">
        <v>1.405</v>
      </c>
    </row>
    <row r="113" spans="4:6" ht="12.75">
      <c r="D113" s="28" t="s">
        <v>194</v>
      </c>
      <c r="F113" s="29">
        <v>0.595</v>
      </c>
    </row>
    <row r="114" spans="1:62" ht="12.75">
      <c r="A114" s="23" t="s">
        <v>52</v>
      </c>
      <c r="B114" s="23" t="s">
        <v>57</v>
      </c>
      <c r="C114" s="23" t="s">
        <v>110</v>
      </c>
      <c r="D114" s="23" t="s">
        <v>195</v>
      </c>
      <c r="E114" s="23" t="s">
        <v>210</v>
      </c>
      <c r="F114" s="24">
        <v>12</v>
      </c>
      <c r="G114" s="24"/>
      <c r="H114" s="24">
        <f>F114*AO114</f>
        <v>0</v>
      </c>
      <c r="I114" s="24">
        <f>F114*AP114</f>
        <v>0</v>
      </c>
      <c r="J114" s="24">
        <f>F114*G114</f>
        <v>0</v>
      </c>
      <c r="K114" s="24">
        <v>0</v>
      </c>
      <c r="L114" s="24">
        <f>F114*K114</f>
        <v>0</v>
      </c>
      <c r="M114" s="25" t="s">
        <v>237</v>
      </c>
      <c r="Z114" s="26">
        <f>IF(AQ114="5",BJ114,0)</f>
        <v>0</v>
      </c>
      <c r="AB114" s="26">
        <f>IF(AQ114="1",BH114,0)</f>
        <v>0</v>
      </c>
      <c r="AC114" s="26">
        <f>IF(AQ114="1",BI114,0)</f>
        <v>0</v>
      </c>
      <c r="AD114" s="26">
        <f>IF(AQ114="7",BH114,0)</f>
        <v>0</v>
      </c>
      <c r="AE114" s="26">
        <f>IF(AQ114="7",BI114,0)</f>
        <v>0</v>
      </c>
      <c r="AF114" s="26">
        <f>IF(AQ114="2",BH114,0)</f>
        <v>0</v>
      </c>
      <c r="AG114" s="26">
        <f>IF(AQ114="2",BI114,0)</f>
        <v>0</v>
      </c>
      <c r="AH114" s="26">
        <f>IF(AQ114="0",BJ114,0)</f>
        <v>0</v>
      </c>
      <c r="AI114" s="15" t="s">
        <v>57</v>
      </c>
      <c r="AJ114" s="24">
        <f>IF(AN114=0,J114,0)</f>
        <v>0</v>
      </c>
      <c r="AK114" s="24">
        <f>IF(AN114=15,J114,0)</f>
        <v>0</v>
      </c>
      <c r="AL114" s="24">
        <f>IF(AN114=21,J114,0)</f>
        <v>0</v>
      </c>
      <c r="AN114" s="26">
        <v>21</v>
      </c>
      <c r="AO114" s="26">
        <f>G114*0</f>
        <v>0</v>
      </c>
      <c r="AP114" s="26">
        <f>G114*(1-0)</f>
        <v>0</v>
      </c>
      <c r="AQ114" s="25" t="s">
        <v>11</v>
      </c>
      <c r="AV114" s="26">
        <f>AW114+AX114</f>
        <v>0</v>
      </c>
      <c r="AW114" s="26">
        <f>F114*AO114</f>
        <v>0</v>
      </c>
      <c r="AX114" s="26">
        <f>F114*AP114</f>
        <v>0</v>
      </c>
      <c r="AY114" s="27" t="s">
        <v>263</v>
      </c>
      <c r="AZ114" s="27" t="s">
        <v>270</v>
      </c>
      <c r="BA114" s="15" t="s">
        <v>272</v>
      </c>
      <c r="BC114" s="26">
        <f>AW114+AX114</f>
        <v>0</v>
      </c>
      <c r="BD114" s="26">
        <f>G114/(100-BE114)*100</f>
        <v>0</v>
      </c>
      <c r="BE114" s="26">
        <v>0</v>
      </c>
      <c r="BF114" s="26">
        <f>L114</f>
        <v>0</v>
      </c>
      <c r="BH114" s="24">
        <f>F114*AO114</f>
        <v>0</v>
      </c>
      <c r="BI114" s="24">
        <f>F114*AP114</f>
        <v>0</v>
      </c>
      <c r="BJ114" s="24">
        <f>F114*G114</f>
        <v>0</v>
      </c>
    </row>
    <row r="115" spans="4:6" ht="12.75">
      <c r="D115" s="28" t="s">
        <v>196</v>
      </c>
      <c r="F115" s="29">
        <v>12</v>
      </c>
    </row>
    <row r="116" spans="1:62" ht="12.75">
      <c r="A116" s="23" t="s">
        <v>53</v>
      </c>
      <c r="B116" s="23" t="s">
        <v>57</v>
      </c>
      <c r="C116" s="23" t="s">
        <v>111</v>
      </c>
      <c r="D116" s="23" t="s">
        <v>197</v>
      </c>
      <c r="E116" s="23" t="s">
        <v>210</v>
      </c>
      <c r="F116" s="24">
        <v>0.397</v>
      </c>
      <c r="G116" s="24"/>
      <c r="H116" s="24">
        <f>F116*AO116</f>
        <v>0</v>
      </c>
      <c r="I116" s="24">
        <f>F116*AP116</f>
        <v>0</v>
      </c>
      <c r="J116" s="24">
        <f>F116*G116</f>
        <v>0</v>
      </c>
      <c r="K116" s="24">
        <v>0</v>
      </c>
      <c r="L116" s="24">
        <f>F116*K116</f>
        <v>0</v>
      </c>
      <c r="M116" s="25" t="s">
        <v>237</v>
      </c>
      <c r="Z116" s="26">
        <f>IF(AQ116="5",BJ116,0)</f>
        <v>0</v>
      </c>
      <c r="AB116" s="26">
        <f>IF(AQ116="1",BH116,0)</f>
        <v>0</v>
      </c>
      <c r="AC116" s="26">
        <f>IF(AQ116="1",BI116,0)</f>
        <v>0</v>
      </c>
      <c r="AD116" s="26">
        <f>IF(AQ116="7",BH116,0)</f>
        <v>0</v>
      </c>
      <c r="AE116" s="26">
        <f>IF(AQ116="7",BI116,0)</f>
        <v>0</v>
      </c>
      <c r="AF116" s="26">
        <f>IF(AQ116="2",BH116,0)</f>
        <v>0</v>
      </c>
      <c r="AG116" s="26">
        <f>IF(AQ116="2",BI116,0)</f>
        <v>0</v>
      </c>
      <c r="AH116" s="26">
        <f>IF(AQ116="0",BJ116,0)</f>
        <v>0</v>
      </c>
      <c r="AI116" s="15" t="s">
        <v>57</v>
      </c>
      <c r="AJ116" s="24">
        <f>IF(AN116=0,J116,0)</f>
        <v>0</v>
      </c>
      <c r="AK116" s="24">
        <f>IF(AN116=15,J116,0)</f>
        <v>0</v>
      </c>
      <c r="AL116" s="24">
        <f>IF(AN116=21,J116,0)</f>
        <v>0</v>
      </c>
      <c r="AN116" s="26">
        <v>21</v>
      </c>
      <c r="AO116" s="26">
        <f>G116*0</f>
        <v>0</v>
      </c>
      <c r="AP116" s="26">
        <f>G116*(1-0)</f>
        <v>0</v>
      </c>
      <c r="AQ116" s="25" t="s">
        <v>11</v>
      </c>
      <c r="AV116" s="26">
        <f>AW116+AX116</f>
        <v>0</v>
      </c>
      <c r="AW116" s="26">
        <f>F116*AO116</f>
        <v>0</v>
      </c>
      <c r="AX116" s="26">
        <f>F116*AP116</f>
        <v>0</v>
      </c>
      <c r="AY116" s="27" t="s">
        <v>263</v>
      </c>
      <c r="AZ116" s="27" t="s">
        <v>270</v>
      </c>
      <c r="BA116" s="15" t="s">
        <v>272</v>
      </c>
      <c r="BC116" s="26">
        <f>AW116+AX116</f>
        <v>0</v>
      </c>
      <c r="BD116" s="26">
        <f>G116/(100-BE116)*100</f>
        <v>0</v>
      </c>
      <c r="BE116" s="26">
        <v>0</v>
      </c>
      <c r="BF116" s="26">
        <f>L116</f>
        <v>0</v>
      </c>
      <c r="BH116" s="24">
        <f>F116*AO116</f>
        <v>0</v>
      </c>
      <c r="BI116" s="24">
        <f>F116*AP116</f>
        <v>0</v>
      </c>
      <c r="BJ116" s="24">
        <f>F116*G116</f>
        <v>0</v>
      </c>
    </row>
    <row r="117" spans="4:6" ht="12.75">
      <c r="D117" s="28" t="s">
        <v>198</v>
      </c>
      <c r="F117" s="29">
        <v>0.397</v>
      </c>
    </row>
    <row r="118" spans="1:47" ht="12.75">
      <c r="A118" s="20"/>
      <c r="B118" s="21" t="s">
        <v>57</v>
      </c>
      <c r="C118" s="21"/>
      <c r="D118" s="21" t="s">
        <v>199</v>
      </c>
      <c r="E118" s="20" t="s">
        <v>6</v>
      </c>
      <c r="F118" s="20" t="s">
        <v>6</v>
      </c>
      <c r="G118" s="20"/>
      <c r="H118" s="22">
        <f>SUM(H119:H119)</f>
        <v>0</v>
      </c>
      <c r="I118" s="22">
        <f>SUM(I119:I119)</f>
        <v>0</v>
      </c>
      <c r="J118" s="22">
        <f>SUM(J119:J119)</f>
        <v>0</v>
      </c>
      <c r="K118" s="15"/>
      <c r="L118" s="22">
        <f>SUM(L119:L119)</f>
        <v>0.0166</v>
      </c>
      <c r="M118" s="15"/>
      <c r="AI118" s="15" t="s">
        <v>57</v>
      </c>
      <c r="AS118" s="22">
        <f>SUM(AJ119:AJ119)</f>
        <v>0</v>
      </c>
      <c r="AT118" s="22">
        <f>SUM(AK119:AK119)</f>
        <v>0</v>
      </c>
      <c r="AU118" s="22">
        <f>SUM(AL119:AL119)</f>
        <v>0</v>
      </c>
    </row>
    <row r="119" spans="1:62" ht="12.75">
      <c r="A119" s="41" t="s">
        <v>54</v>
      </c>
      <c r="B119" s="41" t="s">
        <v>57</v>
      </c>
      <c r="C119" s="41" t="s">
        <v>112</v>
      </c>
      <c r="D119" s="41" t="s">
        <v>200</v>
      </c>
      <c r="E119" s="41" t="s">
        <v>206</v>
      </c>
      <c r="F119" s="42">
        <v>1</v>
      </c>
      <c r="G119" s="42"/>
      <c r="H119" s="42">
        <f>F119*AO119</f>
        <v>0</v>
      </c>
      <c r="I119" s="42">
        <f>F119*AP119</f>
        <v>0</v>
      </c>
      <c r="J119" s="42">
        <f>F119*G119</f>
        <v>0</v>
      </c>
      <c r="K119" s="42">
        <v>0.0166</v>
      </c>
      <c r="L119" s="42">
        <f>F119*K119</f>
        <v>0.0166</v>
      </c>
      <c r="M119" s="43" t="s">
        <v>237</v>
      </c>
      <c r="Z119" s="26">
        <f>IF(AQ119="5",BJ119,0)</f>
        <v>0</v>
      </c>
      <c r="AB119" s="26">
        <f>IF(AQ119="1",BH119,0)</f>
        <v>0</v>
      </c>
      <c r="AC119" s="26">
        <f>IF(AQ119="1",BI119,0)</f>
        <v>0</v>
      </c>
      <c r="AD119" s="26">
        <f>IF(AQ119="7",BH119,0)</f>
        <v>0</v>
      </c>
      <c r="AE119" s="26">
        <f>IF(AQ119="7",BI119,0)</f>
        <v>0</v>
      </c>
      <c r="AF119" s="26">
        <f>IF(AQ119="2",BH119,0)</f>
        <v>0</v>
      </c>
      <c r="AG119" s="26">
        <f>IF(AQ119="2",BI119,0)</f>
        <v>0</v>
      </c>
      <c r="AH119" s="26">
        <f>IF(AQ119="0",BJ119,0)</f>
        <v>0</v>
      </c>
      <c r="AI119" s="15" t="s">
        <v>57</v>
      </c>
      <c r="AJ119" s="44">
        <f>IF(AN119=0,J119,0)</f>
        <v>0</v>
      </c>
      <c r="AK119" s="44">
        <f>IF(AN119=15,J119,0)</f>
        <v>0</v>
      </c>
      <c r="AL119" s="44">
        <f>IF(AN119=21,J119,0)</f>
        <v>0</v>
      </c>
      <c r="AN119" s="26">
        <v>21</v>
      </c>
      <c r="AO119" s="26">
        <f>G119*1</f>
        <v>0</v>
      </c>
      <c r="AP119" s="26">
        <f>G119*(1-1)</f>
        <v>0</v>
      </c>
      <c r="AQ119" s="45" t="s">
        <v>248</v>
      </c>
      <c r="AV119" s="26">
        <f>AW119+AX119</f>
        <v>0</v>
      </c>
      <c r="AW119" s="26">
        <f>F119*AO119</f>
        <v>0</v>
      </c>
      <c r="AX119" s="26">
        <f>F119*AP119</f>
        <v>0</v>
      </c>
      <c r="AY119" s="27" t="s">
        <v>264</v>
      </c>
      <c r="AZ119" s="27" t="s">
        <v>271</v>
      </c>
      <c r="BA119" s="15" t="s">
        <v>272</v>
      </c>
      <c r="BC119" s="26">
        <f>AW119+AX119</f>
        <v>0</v>
      </c>
      <c r="BD119" s="26">
        <f>G119/(100-BE119)*100</f>
        <v>0</v>
      </c>
      <c r="BE119" s="26">
        <v>0</v>
      </c>
      <c r="BF119" s="26">
        <f>L119</f>
        <v>0.0166</v>
      </c>
      <c r="BH119" s="44">
        <f>F119*AO119</f>
        <v>0</v>
      </c>
      <c r="BI119" s="44">
        <f>F119*AP119</f>
        <v>0</v>
      </c>
      <c r="BJ119" s="44">
        <f>F119*G119</f>
        <v>0</v>
      </c>
    </row>
    <row r="120" spans="1:13" ht="12.75">
      <c r="A120" s="46"/>
      <c r="B120" s="46"/>
      <c r="C120" s="46"/>
      <c r="D120" s="46"/>
      <c r="E120" s="46"/>
      <c r="F120" s="46"/>
      <c r="G120" s="46"/>
      <c r="H120" s="201" t="s">
        <v>226</v>
      </c>
      <c r="I120" s="201"/>
      <c r="J120" s="47">
        <f>ROUND(J13+J16+J23+J28+J31+J35+J38+J41+J49+J67+J78+J90+J102+J104+J107+J118,0)</f>
        <v>0</v>
      </c>
      <c r="K120" s="46"/>
      <c r="L120" s="46"/>
      <c r="M120" s="46"/>
    </row>
    <row r="121" ht="12">
      <c r="A121" s="48" t="s">
        <v>55</v>
      </c>
    </row>
  </sheetData>
  <sheetProtection/>
  <mergeCells count="28">
    <mergeCell ref="A1:M1"/>
    <mergeCell ref="E2:F3"/>
    <mergeCell ref="G2:G3"/>
    <mergeCell ref="H2:H3"/>
    <mergeCell ref="I2:M3"/>
    <mergeCell ref="G6:G7"/>
    <mergeCell ref="H6:H7"/>
    <mergeCell ref="I6:M7"/>
    <mergeCell ref="E4:F5"/>
    <mergeCell ref="G4:G5"/>
    <mergeCell ref="H4:H5"/>
    <mergeCell ref="I4:M5"/>
    <mergeCell ref="K10:L10"/>
    <mergeCell ref="E8:F9"/>
    <mergeCell ref="G8:G9"/>
    <mergeCell ref="H8:H9"/>
    <mergeCell ref="I8:M9"/>
    <mergeCell ref="E6:F7"/>
    <mergeCell ref="D8:D9"/>
    <mergeCell ref="H120:I120"/>
    <mergeCell ref="A2:C3"/>
    <mergeCell ref="D2:D3"/>
    <mergeCell ref="A4:C5"/>
    <mergeCell ref="D4:D5"/>
    <mergeCell ref="A6:C7"/>
    <mergeCell ref="D6:D7"/>
    <mergeCell ref="A8:C9"/>
    <mergeCell ref="H10:J10"/>
  </mergeCells>
  <printOptions/>
  <pageMargins left="0.394" right="0.394" top="0.591" bottom="0.591" header="0.5" footer="0.5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6384" width="9.140625" style="109" customWidth="1"/>
  </cols>
  <sheetData>
    <row r="1" spans="1:7" ht="12.75">
      <c r="A1" s="107" t="s">
        <v>339</v>
      </c>
      <c r="B1" s="108"/>
      <c r="C1" s="108"/>
      <c r="D1" s="108"/>
      <c r="E1" s="108"/>
      <c r="F1" s="108"/>
      <c r="G1" s="108"/>
    </row>
    <row r="2" spans="1:7" ht="54" customHeight="1">
      <c r="A2" s="212" t="s">
        <v>378</v>
      </c>
      <c r="B2" s="212"/>
      <c r="C2" s="212"/>
      <c r="D2" s="212"/>
      <c r="E2" s="212"/>
      <c r="F2" s="212"/>
      <c r="G2" s="212"/>
    </row>
    <row r="4" ht="12">
      <c r="A4" s="110" t="s">
        <v>340</v>
      </c>
    </row>
    <row r="5" ht="12">
      <c r="A5" s="111" t="s">
        <v>341</v>
      </c>
    </row>
    <row r="6" ht="12">
      <c r="A6" s="111" t="s">
        <v>342</v>
      </c>
    </row>
    <row r="7" ht="12">
      <c r="A7" s="111" t="s">
        <v>343</v>
      </c>
    </row>
    <row r="8" ht="12">
      <c r="A8" s="111" t="s">
        <v>344</v>
      </c>
    </row>
    <row r="9" ht="12">
      <c r="A9" s="111" t="s">
        <v>345</v>
      </c>
    </row>
    <row r="10" ht="12">
      <c r="A10" s="111" t="s">
        <v>346</v>
      </c>
    </row>
    <row r="11" ht="12">
      <c r="A11" s="111" t="s">
        <v>347</v>
      </c>
    </row>
    <row r="12" ht="12">
      <c r="A12" s="111" t="s">
        <v>348</v>
      </c>
    </row>
    <row r="13" ht="12">
      <c r="A13" s="111" t="s">
        <v>349</v>
      </c>
    </row>
    <row r="14" ht="12">
      <c r="A14" s="111" t="s">
        <v>350</v>
      </c>
    </row>
    <row r="15" ht="12">
      <c r="A15" s="111" t="s">
        <v>351</v>
      </c>
    </row>
    <row r="16" ht="12">
      <c r="A16" s="111" t="s">
        <v>352</v>
      </c>
    </row>
    <row r="17" ht="12">
      <c r="A17" s="111" t="s">
        <v>353</v>
      </c>
    </row>
    <row r="18" ht="12">
      <c r="A18" s="111" t="s">
        <v>354</v>
      </c>
    </row>
    <row r="19" ht="12">
      <c r="A19" s="111" t="s">
        <v>355</v>
      </c>
    </row>
    <row r="20" ht="12">
      <c r="A20" s="111" t="s">
        <v>356</v>
      </c>
    </row>
    <row r="21" ht="12">
      <c r="A21" s="111" t="s">
        <v>357</v>
      </c>
    </row>
    <row r="22" ht="12">
      <c r="A22" s="111" t="s">
        <v>358</v>
      </c>
    </row>
    <row r="23" ht="12">
      <c r="A23" s="111" t="s">
        <v>359</v>
      </c>
    </row>
    <row r="24" ht="12">
      <c r="A24" s="111" t="s">
        <v>360</v>
      </c>
    </row>
    <row r="25" ht="12">
      <c r="A25" s="111" t="s">
        <v>361</v>
      </c>
    </row>
    <row r="26" ht="12">
      <c r="A26" s="111" t="s">
        <v>362</v>
      </c>
    </row>
    <row r="27" ht="12">
      <c r="A27" s="111" t="s">
        <v>363</v>
      </c>
    </row>
    <row r="28" ht="12">
      <c r="A28" s="111" t="s">
        <v>364</v>
      </c>
    </row>
    <row r="29" ht="12">
      <c r="A29" s="111" t="s">
        <v>365</v>
      </c>
    </row>
    <row r="30" ht="12">
      <c r="A30" s="111" t="s">
        <v>366</v>
      </c>
    </row>
    <row r="31" ht="12">
      <c r="A31" s="111" t="s">
        <v>367</v>
      </c>
    </row>
    <row r="32" ht="12">
      <c r="A32" s="111" t="s">
        <v>368</v>
      </c>
    </row>
    <row r="33" ht="12">
      <c r="A33" s="111" t="s">
        <v>369</v>
      </c>
    </row>
    <row r="34" ht="12">
      <c r="A34" s="111" t="s">
        <v>370</v>
      </c>
    </row>
    <row r="35" ht="12">
      <c r="A35" s="111" t="s">
        <v>371</v>
      </c>
    </row>
    <row r="36" ht="12">
      <c r="A36" s="111" t="s">
        <v>372</v>
      </c>
    </row>
    <row r="37" ht="12">
      <c r="A37" s="111" t="s">
        <v>373</v>
      </c>
    </row>
    <row r="38" ht="12">
      <c r="A38" s="111" t="s">
        <v>374</v>
      </c>
    </row>
    <row r="39" ht="12">
      <c r="A39" s="111" t="s">
        <v>375</v>
      </c>
    </row>
    <row r="40" ht="12">
      <c r="A40" s="111" t="s">
        <v>376</v>
      </c>
    </row>
    <row r="41" ht="12">
      <c r="A41" s="111" t="s">
        <v>377</v>
      </c>
    </row>
    <row r="42" ht="12">
      <c r="A42" s="111"/>
    </row>
    <row r="43" ht="12">
      <c r="A43" s="111"/>
    </row>
    <row r="44" ht="12">
      <c r="A44" s="111"/>
    </row>
    <row r="45" ht="12">
      <c r="A45" s="111"/>
    </row>
    <row r="46" ht="12">
      <c r="A46" s="111"/>
    </row>
    <row r="47" ht="12">
      <c r="A47" s="111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Martin</cp:lastModifiedBy>
  <cp:lastPrinted>2019-09-16T07:49:00Z</cp:lastPrinted>
  <dcterms:created xsi:type="dcterms:W3CDTF">2019-09-16T07:38:47Z</dcterms:created>
  <dcterms:modified xsi:type="dcterms:W3CDTF">2019-09-16T11:57:09Z</dcterms:modified>
  <cp:category/>
  <cp:version/>
  <cp:contentType/>
  <cp:contentStatus/>
</cp:coreProperties>
</file>