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V:\_AD_v realizaci\Chotěboř-stadion\24_výběrové řízení-dotazy\01_24-09-03\1.dotaz\"/>
    </mc:Choice>
  </mc:AlternateContent>
  <xr:revisionPtr revIDLastSave="0" documentId="8_{70609C8C-23F7-43B3-BFE1-06C78D3883A5}" xr6:coauthVersionLast="47" xr6:coauthVersionMax="47" xr10:uidLastSave="{00000000-0000-0000-0000-000000000000}"/>
  <bookViews>
    <workbookView xWindow="-120" yWindow="-120" windowWidth="29040" windowHeight="15840" xr2:uid="{F935651B-9F07-4DA4-A26B-E1C3BD780042}"/>
  </bookViews>
  <sheets>
    <sheet name="SO19" sheetId="1" r:id="rId1"/>
  </sheets>
  <externalReferences>
    <externalReference r:id="rId2"/>
    <externalReference r:id="rId3"/>
  </externalReferences>
  <definedNames>
    <definedName name="cisloobjektu">[2]Stavba!$D$3</definedName>
    <definedName name="CisloStavebnihoRozpoctu">[2]Stavba!$D$4</definedName>
    <definedName name="NazevStavebnihoRozpoctu">[2]Stavba!$E$4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K281" i="1" l="1"/>
  <c r="BI281" i="1"/>
  <c r="BH281" i="1"/>
  <c r="BG281" i="1"/>
  <c r="BF281" i="1"/>
  <c r="T281" i="1"/>
  <c r="R281" i="1"/>
  <c r="P281" i="1"/>
  <c r="J281" i="1"/>
  <c r="BE281" i="1" s="1"/>
  <c r="BK280" i="1"/>
  <c r="BI280" i="1"/>
  <c r="BH280" i="1"/>
  <c r="BG280" i="1"/>
  <c r="BF280" i="1"/>
  <c r="BE280" i="1"/>
  <c r="T280" i="1"/>
  <c r="R280" i="1"/>
  <c r="P280" i="1"/>
  <c r="J280" i="1"/>
  <c r="BK279" i="1"/>
  <c r="BI279" i="1"/>
  <c r="BH279" i="1"/>
  <c r="BG279" i="1"/>
  <c r="BF279" i="1"/>
  <c r="T279" i="1"/>
  <c r="R279" i="1"/>
  <c r="P279" i="1"/>
  <c r="J279" i="1"/>
  <c r="BE279" i="1" s="1"/>
  <c r="BK278" i="1"/>
  <c r="BI278" i="1"/>
  <c r="BH278" i="1"/>
  <c r="BG278" i="1"/>
  <c r="BF278" i="1"/>
  <c r="BE278" i="1"/>
  <c r="T278" i="1"/>
  <c r="R278" i="1"/>
  <c r="P278" i="1"/>
  <c r="P276" i="1" s="1"/>
  <c r="P275" i="1" s="1"/>
  <c r="J278" i="1"/>
  <c r="BK277" i="1"/>
  <c r="BK276" i="1" s="1"/>
  <c r="BI277" i="1"/>
  <c r="BH277" i="1"/>
  <c r="BG277" i="1"/>
  <c r="BF277" i="1"/>
  <c r="BE277" i="1"/>
  <c r="T277" i="1"/>
  <c r="T276" i="1" s="1"/>
  <c r="T275" i="1" s="1"/>
  <c r="R277" i="1"/>
  <c r="R276" i="1" s="1"/>
  <c r="R275" i="1" s="1"/>
  <c r="P277" i="1"/>
  <c r="J277" i="1"/>
  <c r="BK272" i="1"/>
  <c r="BI272" i="1"/>
  <c r="BH272" i="1"/>
  <c r="BG272" i="1"/>
  <c r="BF272" i="1"/>
  <c r="T272" i="1"/>
  <c r="R272" i="1"/>
  <c r="P272" i="1"/>
  <c r="J272" i="1"/>
  <c r="BE272" i="1" s="1"/>
  <c r="BK269" i="1"/>
  <c r="BI269" i="1"/>
  <c r="BH269" i="1"/>
  <c r="BG269" i="1"/>
  <c r="BF269" i="1"/>
  <c r="T269" i="1"/>
  <c r="R269" i="1"/>
  <c r="P269" i="1"/>
  <c r="J269" i="1"/>
  <c r="BE269" i="1" s="1"/>
  <c r="BK266" i="1"/>
  <c r="BI266" i="1"/>
  <c r="BH266" i="1"/>
  <c r="BG266" i="1"/>
  <c r="BF266" i="1"/>
  <c r="T266" i="1"/>
  <c r="T256" i="1" s="1"/>
  <c r="R266" i="1"/>
  <c r="P266" i="1"/>
  <c r="J266" i="1"/>
  <c r="BE266" i="1" s="1"/>
  <c r="BK263" i="1"/>
  <c r="BI263" i="1"/>
  <c r="BH263" i="1"/>
  <c r="BG263" i="1"/>
  <c r="BF263" i="1"/>
  <c r="BE263" i="1"/>
  <c r="T263" i="1"/>
  <c r="R263" i="1"/>
  <c r="P263" i="1"/>
  <c r="J263" i="1"/>
  <c r="BK260" i="1"/>
  <c r="BI260" i="1"/>
  <c r="BH260" i="1"/>
  <c r="BG260" i="1"/>
  <c r="BF260" i="1"/>
  <c r="T260" i="1"/>
  <c r="R260" i="1"/>
  <c r="R256" i="1" s="1"/>
  <c r="P260" i="1"/>
  <c r="J260" i="1"/>
  <c r="BE260" i="1" s="1"/>
  <c r="BK257" i="1"/>
  <c r="BK256" i="1" s="1"/>
  <c r="J256" i="1" s="1"/>
  <c r="J101" i="1" s="1"/>
  <c r="BI257" i="1"/>
  <c r="BH257" i="1"/>
  <c r="BG257" i="1"/>
  <c r="BF257" i="1"/>
  <c r="BE257" i="1"/>
  <c r="T257" i="1"/>
  <c r="R257" i="1"/>
  <c r="P257" i="1"/>
  <c r="P256" i="1" s="1"/>
  <c r="J257" i="1"/>
  <c r="BK253" i="1"/>
  <c r="BI253" i="1"/>
  <c r="BH253" i="1"/>
  <c r="BG253" i="1"/>
  <c r="BF253" i="1"/>
  <c r="T253" i="1"/>
  <c r="R253" i="1"/>
  <c r="P253" i="1"/>
  <c r="J253" i="1"/>
  <c r="BE253" i="1" s="1"/>
  <c r="BK250" i="1"/>
  <c r="BI250" i="1"/>
  <c r="BH250" i="1"/>
  <c r="BG250" i="1"/>
  <c r="BF250" i="1"/>
  <c r="BE250" i="1"/>
  <c r="T250" i="1"/>
  <c r="R250" i="1"/>
  <c r="P250" i="1"/>
  <c r="J250" i="1"/>
  <c r="BK247" i="1"/>
  <c r="BI247" i="1"/>
  <c r="BH247" i="1"/>
  <c r="BG247" i="1"/>
  <c r="BF247" i="1"/>
  <c r="BE247" i="1"/>
  <c r="T247" i="1"/>
  <c r="R247" i="1"/>
  <c r="P247" i="1"/>
  <c r="J247" i="1"/>
  <c r="BK244" i="1"/>
  <c r="BI244" i="1"/>
  <c r="BH244" i="1"/>
  <c r="BG244" i="1"/>
  <c r="BF244" i="1"/>
  <c r="BE244" i="1"/>
  <c r="T244" i="1"/>
  <c r="R244" i="1"/>
  <c r="P244" i="1"/>
  <c r="J244" i="1"/>
  <c r="BK241" i="1"/>
  <c r="BI241" i="1"/>
  <c r="BH241" i="1"/>
  <c r="BG241" i="1"/>
  <c r="BF241" i="1"/>
  <c r="T241" i="1"/>
  <c r="R241" i="1"/>
  <c r="P241" i="1"/>
  <c r="J241" i="1"/>
  <c r="BE241" i="1" s="1"/>
  <c r="BK238" i="1"/>
  <c r="BI238" i="1"/>
  <c r="BH238" i="1"/>
  <c r="BG238" i="1"/>
  <c r="BF238" i="1"/>
  <c r="T238" i="1"/>
  <c r="R238" i="1"/>
  <c r="P238" i="1"/>
  <c r="J238" i="1"/>
  <c r="BE238" i="1" s="1"/>
  <c r="BK235" i="1"/>
  <c r="BI235" i="1"/>
  <c r="BH235" i="1"/>
  <c r="BG235" i="1"/>
  <c r="BF235" i="1"/>
  <c r="BE235" i="1"/>
  <c r="T235" i="1"/>
  <c r="R235" i="1"/>
  <c r="P235" i="1"/>
  <c r="J235" i="1"/>
  <c r="BK232" i="1"/>
  <c r="BI232" i="1"/>
  <c r="BH232" i="1"/>
  <c r="BG232" i="1"/>
  <c r="BF232" i="1"/>
  <c r="T232" i="1"/>
  <c r="R232" i="1"/>
  <c r="P232" i="1"/>
  <c r="J232" i="1"/>
  <c r="BE232" i="1" s="1"/>
  <c r="BK229" i="1"/>
  <c r="BK224" i="1" s="1"/>
  <c r="J224" i="1" s="1"/>
  <c r="J100" i="1" s="1"/>
  <c r="BI229" i="1"/>
  <c r="BH229" i="1"/>
  <c r="BG229" i="1"/>
  <c r="BF229" i="1"/>
  <c r="T229" i="1"/>
  <c r="R229" i="1"/>
  <c r="P229" i="1"/>
  <c r="J229" i="1"/>
  <c r="BE229" i="1" s="1"/>
  <c r="BK225" i="1"/>
  <c r="BI225" i="1"/>
  <c r="BH225" i="1"/>
  <c r="BG225" i="1"/>
  <c r="BF225" i="1"/>
  <c r="BE225" i="1"/>
  <c r="T225" i="1"/>
  <c r="T224" i="1" s="1"/>
  <c r="R225" i="1"/>
  <c r="R224" i="1" s="1"/>
  <c r="P225" i="1"/>
  <c r="P224" i="1" s="1"/>
  <c r="J225" i="1"/>
  <c r="BK221" i="1"/>
  <c r="BI221" i="1"/>
  <c r="BH221" i="1"/>
  <c r="BG221" i="1"/>
  <c r="BF221" i="1"/>
  <c r="T221" i="1"/>
  <c r="R221" i="1"/>
  <c r="P221" i="1"/>
  <c r="J221" i="1"/>
  <c r="BE221" i="1" s="1"/>
  <c r="BK218" i="1"/>
  <c r="BI218" i="1"/>
  <c r="BH218" i="1"/>
  <c r="BG218" i="1"/>
  <c r="BF218" i="1"/>
  <c r="T218" i="1"/>
  <c r="R218" i="1"/>
  <c r="P218" i="1"/>
  <c r="J218" i="1"/>
  <c r="BE218" i="1" s="1"/>
  <c r="BK216" i="1"/>
  <c r="BI216" i="1"/>
  <c r="BH216" i="1"/>
  <c r="BG216" i="1"/>
  <c r="BF216" i="1"/>
  <c r="BE216" i="1"/>
  <c r="T216" i="1"/>
  <c r="R216" i="1"/>
  <c r="P216" i="1"/>
  <c r="J216" i="1"/>
  <c r="BK214" i="1"/>
  <c r="BI214" i="1"/>
  <c r="BH214" i="1"/>
  <c r="BG214" i="1"/>
  <c r="BF214" i="1"/>
  <c r="T214" i="1"/>
  <c r="R214" i="1"/>
  <c r="P214" i="1"/>
  <c r="J214" i="1"/>
  <c r="BE214" i="1" s="1"/>
  <c r="BK209" i="1"/>
  <c r="BI209" i="1"/>
  <c r="BH209" i="1"/>
  <c r="BG209" i="1"/>
  <c r="BF209" i="1"/>
  <c r="BE209" i="1"/>
  <c r="T209" i="1"/>
  <c r="R209" i="1"/>
  <c r="P209" i="1"/>
  <c r="J209" i="1"/>
  <c r="BK207" i="1"/>
  <c r="BI207" i="1"/>
  <c r="BH207" i="1"/>
  <c r="BG207" i="1"/>
  <c r="BF207" i="1"/>
  <c r="BE207" i="1"/>
  <c r="T207" i="1"/>
  <c r="R207" i="1"/>
  <c r="P207" i="1"/>
  <c r="J207" i="1"/>
  <c r="BK204" i="1"/>
  <c r="BI204" i="1"/>
  <c r="BH204" i="1"/>
  <c r="BG204" i="1"/>
  <c r="BF204" i="1"/>
  <c r="T204" i="1"/>
  <c r="R204" i="1"/>
  <c r="P204" i="1"/>
  <c r="J204" i="1"/>
  <c r="BE204" i="1" s="1"/>
  <c r="BK201" i="1"/>
  <c r="BI201" i="1"/>
  <c r="BH201" i="1"/>
  <c r="BG201" i="1"/>
  <c r="BF201" i="1"/>
  <c r="T201" i="1"/>
  <c r="R201" i="1"/>
  <c r="P201" i="1"/>
  <c r="J201" i="1"/>
  <c r="BE201" i="1" s="1"/>
  <c r="BK198" i="1"/>
  <c r="BI198" i="1"/>
  <c r="BH198" i="1"/>
  <c r="BG198" i="1"/>
  <c r="BF198" i="1"/>
  <c r="T198" i="1"/>
  <c r="R198" i="1"/>
  <c r="P198" i="1"/>
  <c r="J198" i="1"/>
  <c r="BE198" i="1" s="1"/>
  <c r="BK194" i="1"/>
  <c r="BI194" i="1"/>
  <c r="BH194" i="1"/>
  <c r="BG194" i="1"/>
  <c r="BF194" i="1"/>
  <c r="T194" i="1"/>
  <c r="T183" i="1" s="1"/>
  <c r="R194" i="1"/>
  <c r="P194" i="1"/>
  <c r="J194" i="1"/>
  <c r="BE194" i="1" s="1"/>
  <c r="BK191" i="1"/>
  <c r="BI191" i="1"/>
  <c r="BH191" i="1"/>
  <c r="BG191" i="1"/>
  <c r="BF191" i="1"/>
  <c r="BE191" i="1"/>
  <c r="T191" i="1"/>
  <c r="R191" i="1"/>
  <c r="P191" i="1"/>
  <c r="J191" i="1"/>
  <c r="BK188" i="1"/>
  <c r="BI188" i="1"/>
  <c r="BH188" i="1"/>
  <c r="BG188" i="1"/>
  <c r="BF188" i="1"/>
  <c r="T188" i="1"/>
  <c r="R188" i="1"/>
  <c r="P188" i="1"/>
  <c r="J188" i="1"/>
  <c r="BE188" i="1" s="1"/>
  <c r="BK184" i="1"/>
  <c r="BK183" i="1" s="1"/>
  <c r="J183" i="1" s="1"/>
  <c r="J99" i="1" s="1"/>
  <c r="BI184" i="1"/>
  <c r="BH184" i="1"/>
  <c r="BG184" i="1"/>
  <c r="BF184" i="1"/>
  <c r="BE184" i="1"/>
  <c r="T184" i="1"/>
  <c r="R184" i="1"/>
  <c r="R183" i="1" s="1"/>
  <c r="P184" i="1"/>
  <c r="P183" i="1" s="1"/>
  <c r="J184" i="1"/>
  <c r="BK180" i="1"/>
  <c r="BI180" i="1"/>
  <c r="BH180" i="1"/>
  <c r="BG180" i="1"/>
  <c r="BF180" i="1"/>
  <c r="T180" i="1"/>
  <c r="R180" i="1"/>
  <c r="P180" i="1"/>
  <c r="J180" i="1"/>
  <c r="BE180" i="1" s="1"/>
  <c r="BK177" i="1"/>
  <c r="BI177" i="1"/>
  <c r="BH177" i="1"/>
  <c r="BG177" i="1"/>
  <c r="BF177" i="1"/>
  <c r="BE177" i="1"/>
  <c r="T177" i="1"/>
  <c r="R177" i="1"/>
  <c r="P177" i="1"/>
  <c r="J177" i="1"/>
  <c r="BK175" i="1"/>
  <c r="BI175" i="1"/>
  <c r="BH175" i="1"/>
  <c r="BG175" i="1"/>
  <c r="BF175" i="1"/>
  <c r="BE175" i="1"/>
  <c r="T175" i="1"/>
  <c r="R175" i="1"/>
  <c r="P175" i="1"/>
  <c r="J175" i="1"/>
  <c r="BK172" i="1"/>
  <c r="BI172" i="1"/>
  <c r="BH172" i="1"/>
  <c r="BG172" i="1"/>
  <c r="BF172" i="1"/>
  <c r="BE172" i="1"/>
  <c r="T172" i="1"/>
  <c r="R172" i="1"/>
  <c r="P172" i="1"/>
  <c r="J172" i="1"/>
  <c r="BK169" i="1"/>
  <c r="BI169" i="1"/>
  <c r="BH169" i="1"/>
  <c r="BG169" i="1"/>
  <c r="BF169" i="1"/>
  <c r="T169" i="1"/>
  <c r="R169" i="1"/>
  <c r="P169" i="1"/>
  <c r="J169" i="1"/>
  <c r="BE169" i="1" s="1"/>
  <c r="BK166" i="1"/>
  <c r="BI166" i="1"/>
  <c r="BH166" i="1"/>
  <c r="BG166" i="1"/>
  <c r="BF166" i="1"/>
  <c r="T166" i="1"/>
  <c r="R166" i="1"/>
  <c r="P166" i="1"/>
  <c r="J166" i="1"/>
  <c r="BE166" i="1" s="1"/>
  <c r="BK163" i="1"/>
  <c r="BI163" i="1"/>
  <c r="BH163" i="1"/>
  <c r="BG163" i="1"/>
  <c r="BF163" i="1"/>
  <c r="BE163" i="1"/>
  <c r="T163" i="1"/>
  <c r="R163" i="1"/>
  <c r="P163" i="1"/>
  <c r="J163" i="1"/>
  <c r="BK160" i="1"/>
  <c r="BI160" i="1"/>
  <c r="BH160" i="1"/>
  <c r="BG160" i="1"/>
  <c r="BF160" i="1"/>
  <c r="T160" i="1"/>
  <c r="R160" i="1"/>
  <c r="P160" i="1"/>
  <c r="J160" i="1"/>
  <c r="BE160" i="1" s="1"/>
  <c r="BK157" i="1"/>
  <c r="BI157" i="1"/>
  <c r="BH157" i="1"/>
  <c r="BG157" i="1"/>
  <c r="BF157" i="1"/>
  <c r="T157" i="1"/>
  <c r="R157" i="1"/>
  <c r="P157" i="1"/>
  <c r="J157" i="1"/>
  <c r="BE157" i="1" s="1"/>
  <c r="BK154" i="1"/>
  <c r="BI154" i="1"/>
  <c r="BH154" i="1"/>
  <c r="BG154" i="1"/>
  <c r="BF154" i="1"/>
  <c r="BE154" i="1"/>
  <c r="T154" i="1"/>
  <c r="R154" i="1"/>
  <c r="P154" i="1"/>
  <c r="J154" i="1"/>
  <c r="BK151" i="1"/>
  <c r="BI151" i="1"/>
  <c r="BH151" i="1"/>
  <c r="BG151" i="1"/>
  <c r="BF151" i="1"/>
  <c r="BE151" i="1"/>
  <c r="T151" i="1"/>
  <c r="R151" i="1"/>
  <c r="P151" i="1"/>
  <c r="J151" i="1"/>
  <c r="BK148" i="1"/>
  <c r="BI148" i="1"/>
  <c r="BH148" i="1"/>
  <c r="BG148" i="1"/>
  <c r="BF148" i="1"/>
  <c r="BE148" i="1"/>
  <c r="T148" i="1"/>
  <c r="R148" i="1"/>
  <c r="P148" i="1"/>
  <c r="J148" i="1"/>
  <c r="BK145" i="1"/>
  <c r="BI145" i="1"/>
  <c r="BH145" i="1"/>
  <c r="BG145" i="1"/>
  <c r="BF145" i="1"/>
  <c r="T145" i="1"/>
  <c r="R145" i="1"/>
  <c r="P145" i="1"/>
  <c r="J145" i="1"/>
  <c r="BE145" i="1" s="1"/>
  <c r="BK142" i="1"/>
  <c r="BI142" i="1"/>
  <c r="BH142" i="1"/>
  <c r="BG142" i="1"/>
  <c r="BF142" i="1"/>
  <c r="T142" i="1"/>
  <c r="R142" i="1"/>
  <c r="R125" i="1" s="1"/>
  <c r="P142" i="1"/>
  <c r="J142" i="1"/>
  <c r="BE142" i="1" s="1"/>
  <c r="BK138" i="1"/>
  <c r="BI138" i="1"/>
  <c r="BH138" i="1"/>
  <c r="BG138" i="1"/>
  <c r="BF138" i="1"/>
  <c r="J34" i="1" s="1"/>
  <c r="BE138" i="1"/>
  <c r="T138" i="1"/>
  <c r="R138" i="1"/>
  <c r="P138" i="1"/>
  <c r="J138" i="1"/>
  <c r="BK135" i="1"/>
  <c r="BI135" i="1"/>
  <c r="BH135" i="1"/>
  <c r="BG135" i="1"/>
  <c r="F35" i="1" s="1"/>
  <c r="BF135" i="1"/>
  <c r="T135" i="1"/>
  <c r="R135" i="1"/>
  <c r="P135" i="1"/>
  <c r="J135" i="1"/>
  <c r="BE135" i="1" s="1"/>
  <c r="BK132" i="1"/>
  <c r="BK125" i="1" s="1"/>
  <c r="BI132" i="1"/>
  <c r="F37" i="1" s="1"/>
  <c r="BH132" i="1"/>
  <c r="BG132" i="1"/>
  <c r="BF132" i="1"/>
  <c r="T132" i="1"/>
  <c r="R132" i="1"/>
  <c r="P132" i="1"/>
  <c r="J132" i="1"/>
  <c r="BE132" i="1" s="1"/>
  <c r="BK129" i="1"/>
  <c r="BI129" i="1"/>
  <c r="BH129" i="1"/>
  <c r="BG129" i="1"/>
  <c r="BF129" i="1"/>
  <c r="BE129" i="1"/>
  <c r="T129" i="1"/>
  <c r="T125" i="1" s="1"/>
  <c r="T124" i="1" s="1"/>
  <c r="T123" i="1" s="1"/>
  <c r="R129" i="1"/>
  <c r="P129" i="1"/>
  <c r="P125" i="1" s="1"/>
  <c r="P124" i="1" s="1"/>
  <c r="P123" i="1" s="1"/>
  <c r="J129" i="1"/>
  <c r="BK126" i="1"/>
  <c r="BI126" i="1"/>
  <c r="BH126" i="1"/>
  <c r="BG126" i="1"/>
  <c r="BF126" i="1"/>
  <c r="BE126" i="1"/>
  <c r="T126" i="1"/>
  <c r="R126" i="1"/>
  <c r="P126" i="1"/>
  <c r="J126" i="1"/>
  <c r="F119" i="1"/>
  <c r="J117" i="1"/>
  <c r="F117" i="1"/>
  <c r="E115" i="1"/>
  <c r="F91" i="1"/>
  <c r="J89" i="1"/>
  <c r="F89" i="1"/>
  <c r="E87" i="1"/>
  <c r="J37" i="1"/>
  <c r="J36" i="1"/>
  <c r="F36" i="1"/>
  <c r="J35" i="1"/>
  <c r="J24" i="1"/>
  <c r="E24" i="1"/>
  <c r="J120" i="1" s="1"/>
  <c r="J23" i="1"/>
  <c r="J21" i="1"/>
  <c r="E21" i="1"/>
  <c r="J119" i="1" s="1"/>
  <c r="J20" i="1"/>
  <c r="J18" i="1"/>
  <c r="E18" i="1"/>
  <c r="F120" i="1" s="1"/>
  <c r="J17" i="1"/>
  <c r="J15" i="1"/>
  <c r="E15" i="1"/>
  <c r="J14" i="1"/>
  <c r="J12" i="1"/>
  <c r="E7" i="1"/>
  <c r="E113" i="1" s="1"/>
  <c r="BK124" i="1" l="1"/>
  <c r="J125" i="1"/>
  <c r="J98" i="1" s="1"/>
  <c r="J276" i="1"/>
  <c r="J103" i="1" s="1"/>
  <c r="BK275" i="1"/>
  <c r="J275" i="1" s="1"/>
  <c r="J102" i="1" s="1"/>
  <c r="R124" i="1"/>
  <c r="R123" i="1" s="1"/>
  <c r="J33" i="1"/>
  <c r="F33" i="1"/>
  <c r="J91" i="1"/>
  <c r="F92" i="1"/>
  <c r="F34" i="1"/>
  <c r="J92" i="1"/>
  <c r="E85" i="1"/>
  <c r="J124" i="1" l="1"/>
  <c r="J97" i="1" s="1"/>
  <c r="BK123" i="1"/>
  <c r="J123" i="1" s="1"/>
  <c r="J96" i="1" l="1"/>
  <c r="J30" i="1"/>
  <c r="J39" i="1" s="1"/>
</calcChain>
</file>

<file path=xl/sharedStrings.xml><?xml version="1.0" encoding="utf-8"?>
<sst xmlns="http://schemas.openxmlformats.org/spreadsheetml/2006/main" count="1782" uniqueCount="343">
  <si>
    <t>{c0341299-ac0b-443f-86d6-9e8d6e7c1f7f}</t>
  </si>
  <si>
    <t>2</t>
  </si>
  <si>
    <t>KRYCÍ LIST SOUPISU PRACÍ</t>
  </si>
  <si>
    <t>v ---  níže se nacházejí doplnkové a pomocné údaje k sestavám  --- v</t>
  </si>
  <si>
    <t>False</t>
  </si>
  <si>
    <t>Stavba:</t>
  </si>
  <si>
    <t>Objekt:</t>
  </si>
  <si>
    <t>SO 19 - Parkování v ulici Sportovní</t>
  </si>
  <si>
    <t>KSO:</t>
  </si>
  <si>
    <t/>
  </si>
  <si>
    <t>CC-CZ:</t>
  </si>
  <si>
    <t>Místo:</t>
  </si>
  <si>
    <t xml:space="preserve"> </t>
  </si>
  <si>
    <t>Datum:</t>
  </si>
  <si>
    <t>Zadavatel:</t>
  </si>
  <si>
    <t>IČ:</t>
  </si>
  <si>
    <t>DIČ:</t>
  </si>
  <si>
    <t>Zhotovitel:</t>
  </si>
  <si>
    <t>Projektant:</t>
  </si>
  <si>
    <t>Zpracovatel:</t>
  </si>
  <si>
    <t>Poznámka:</t>
  </si>
  <si>
    <t>Cena bez DPH</t>
  </si>
  <si>
    <t>Základ daně</t>
  </si>
  <si>
    <t>Sazba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</si>
  <si>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</si>
  <si>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</si>
  <si>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</si>
  <si>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</si>
  <si>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</si>
  <si>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</si>
  <si>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</si>
  <si>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</si>
  <si>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</si>
  <si>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</si>
  <si>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</si>
  <si>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</si>
  <si>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</si>
  <si>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</si>
  <si>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</si>
  <si>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</si>
  <si>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</si>
  <si>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</si>
  <si>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</si>
  <si>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</si>
  <si>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</si>
  <si>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</si>
  <si>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</si>
  <si>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5 - Komunikace pozemní</t>
  </si>
  <si>
    <t xml:space="preserve">    8 - Trubní vedení</t>
  </si>
  <si>
    <t xml:space="preserve">    9 - Ostatní konstrukce a práce, bourání</t>
  </si>
  <si>
    <t>VRN - Vedlejší rozpočtové náklady</t>
  </si>
  <si>
    <t xml:space="preserve">    VRN1 - Průzkumné, geodetické a projektové práce</t>
  </si>
  <si>
    <t>SOUPIS PRACÍ</t>
  </si>
  <si>
    <t>PČ</t>
  </si>
  <si>
    <t>Typ</t>
  </si>
  <si>
    <t>Kód</t>
  </si>
  <si>
    <t>Popis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</si>
  <si>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</si>
  <si>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</si>
  <si>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</si>
  <si>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</si>
  <si>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</si>
  <si>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</si>
  <si>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</si>
  <si>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</si>
  <si>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</si>
  <si>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</si>
  <si>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</si>
  <si>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D</t>
  </si>
  <si>
    <t>HSV</t>
  </si>
  <si>
    <t>Práce a dodávky HSV</t>
  </si>
  <si>
    <t>1</t>
  </si>
  <si>
    <t>0</t>
  </si>
  <si>
    <t>ROZPOCET</t>
  </si>
  <si>
    <t>Zemní práce</t>
  </si>
  <si>
    <t>K</t>
  </si>
  <si>
    <t>113106121</t>
  </si>
  <si>
    <t>Rozebrání dlažeb komunikací pro pěší s přemístěním hmot na skládku na vzdálenost do 3 m nebo s naložením na dopravní prostředek s ložem z kameniva nebo živice a s jakoukoliv výplní spár ručně z betonových nebo kameninových dlaždic, desek nebo tvarovek</t>
  </si>
  <si>
    <t>m2</t>
  </si>
  <si>
    <t>4</t>
  </si>
  <si>
    <t>-423626957</t>
  </si>
  <si>
    <t>VV</t>
  </si>
  <si>
    <t>34,97</t>
  </si>
  <si>
    <t>True</t>
  </si>
  <si>
    <t>Součet</t>
  </si>
  <si>
    <t>113154113</t>
  </si>
  <si>
    <t>Frézování živičného podkladu nebo krytu s naložením na dopravní prostředek plochy do 500 m2 bez překážek v trase pruhu šířky do 0,5 m, tloušťky vrstvy 50 mm</t>
  </si>
  <si>
    <t>1689907394</t>
  </si>
  <si>
    <t>161,49*0,5</t>
  </si>
  <si>
    <t>3</t>
  </si>
  <si>
    <t>113202111</t>
  </si>
  <si>
    <t>Vytrhání obrub s vybouráním lože, s přemístěním hmot na skládku na vzdálenost do 3 m nebo s naložením na dopravní prostředek z krajníků nebo obrubníků stojatých</t>
  </si>
  <si>
    <t>m</t>
  </si>
  <si>
    <t>-657030935</t>
  </si>
  <si>
    <t>161,49</t>
  </si>
  <si>
    <t>113204111</t>
  </si>
  <si>
    <t>Vytrhání obrub s vybouráním lože, s přemístěním hmot na skládku na vzdálenost do 3 m nebo s naložením na dopravní prostředek záhonových</t>
  </si>
  <si>
    <t>2065499138</t>
  </si>
  <si>
    <t>25,33</t>
  </si>
  <si>
    <t>5</t>
  </si>
  <si>
    <t>121151113</t>
  </si>
  <si>
    <t>Sejmutí ornice strojně při souvislé ploše přes 100 do 500 m2, tl. vrstvy do 200 mm</t>
  </si>
  <si>
    <t>532490219</t>
  </si>
  <si>
    <t>tl. 100 mm</t>
  </si>
  <si>
    <t>414,74</t>
  </si>
  <si>
    <t>6</t>
  </si>
  <si>
    <t>122251102</t>
  </si>
  <si>
    <t>Odkopávky a prokopávky nezapažené strojně v hornině třídy těžitelnosti I skupiny 3 přes 20 do 50 m3</t>
  </si>
  <si>
    <t>m3</t>
  </si>
  <si>
    <t>-1218953571</t>
  </si>
  <si>
    <t>114,54*0,3</t>
  </si>
  <si>
    <t>7</t>
  </si>
  <si>
    <t>162351104</t>
  </si>
  <si>
    <t>Vodorovné přemístění výkopku nebo sypaniny po suchu na obvyklém dopravním prostředku, bez naložení výkopku, avšak se složením bez rozhrnutí z horniny třídy těžitelnosti I skupiny 1 až 3 na vzdálenost přes 500 do 1 000 m</t>
  </si>
  <si>
    <t>-262876110</t>
  </si>
  <si>
    <t>34,362</t>
  </si>
  <si>
    <t>8</t>
  </si>
  <si>
    <t>162751119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</si>
  <si>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</si>
  <si>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-1800025152</t>
  </si>
  <si>
    <t>34,362*19</t>
  </si>
  <si>
    <t>9</t>
  </si>
  <si>
    <t>171152101</t>
  </si>
  <si>
    <t>Uložení sypaniny do zhutněných násypů pro silnice, dálnice a letiště s rozprostřením sypaniny ve vrstvách, s hrubým urovnáním a uzavřením povrchu násypu z hornin soudržných</t>
  </si>
  <si>
    <t>1181084333</t>
  </si>
  <si>
    <t>4,095</t>
  </si>
  <si>
    <t>10</t>
  </si>
  <si>
    <t>181152302</t>
  </si>
  <si>
    <t>Úprava pláně na stavbách silnic a dálnic strojně v zářezech mimo skalních se zhutněním</t>
  </si>
  <si>
    <t>1063956441</t>
  </si>
  <si>
    <t>141,554*1,05</t>
  </si>
  <si>
    <t>11</t>
  </si>
  <si>
    <t>181351103</t>
  </si>
  <si>
    <t>Rozprostření a urovnání ornice v rovině nebo ve svahu sklonu do 1:5 strojně při souvislé ploše přes 100 do 500 m2, tl. vrstvy do 200 mm</t>
  </si>
  <si>
    <t>-294211215</t>
  </si>
  <si>
    <t>239,419</t>
  </si>
  <si>
    <t>12</t>
  </si>
  <si>
    <t>M</t>
  </si>
  <si>
    <t>00572410</t>
  </si>
  <si>
    <t>osivo směs travní parková</t>
  </si>
  <si>
    <t>kg</t>
  </si>
  <si>
    <t>1921194419</t>
  </si>
  <si>
    <t>239,419*0,03</t>
  </si>
  <si>
    <t>13</t>
  </si>
  <si>
    <t>181411131</t>
  </si>
  <si>
    <t>Založení trávníku na půdě předem připravené plochy do 1000 m2 výsevem včetně utažení parkového v rovině nebo na svahu do 1:5</t>
  </si>
  <si>
    <t>958087946</t>
  </si>
  <si>
    <t>14</t>
  </si>
  <si>
    <t>997006512</t>
  </si>
  <si>
    <t>Vodorovná doprava suti na skládku s naložením na dopravní prostředek a složením přes 100 m do 1 km</t>
  </si>
  <si>
    <t>t</t>
  </si>
  <si>
    <t>530379782</t>
  </si>
  <si>
    <t>8,917+9,286+33,105+1,013+2,882</t>
  </si>
  <si>
    <t>15</t>
  </si>
  <si>
    <t>997006519</t>
  </si>
  <si>
    <t>Vodorovná doprava suti na skládku Příplatek k ceně -6512 za každý další i započatý 1 km</t>
  </si>
  <si>
    <t>-1491880607</t>
  </si>
  <si>
    <t>55,203*19</t>
  </si>
  <si>
    <t>16</t>
  </si>
  <si>
    <t>997221861</t>
  </si>
  <si>
    <t>Poplatek za uložení stavebního odpadu na recyklační skládce (skládkovné) z prostého betonu zatříděného do Katalogu odpadů pod kódem 17 01 01</t>
  </si>
  <si>
    <t>883258791</t>
  </si>
  <si>
    <t>8,917+33,105+1,013</t>
  </si>
  <si>
    <t>17</t>
  </si>
  <si>
    <t>997221873</t>
  </si>
  <si>
    <t>Poplatek za uložení stavebního odpadu na recyklační skládce (skládkovné) zeminy a kamení zatříděného do Katalogu odpadů pod kódem 17 05 04</t>
  </si>
  <si>
    <t>-1613130596</t>
  </si>
  <si>
    <t>34,362*1,9</t>
  </si>
  <si>
    <t>18</t>
  </si>
  <si>
    <t>997221875</t>
  </si>
  <si>
    <t>Poplatek za uložení stavebního odpadu na recyklační skládce (skládkovné) asfaltového bez obsahu dehtu zatříděného do Katalogu odpadů pod kódem 17 03 02</t>
  </si>
  <si>
    <t>1344932955</t>
  </si>
  <si>
    <t>9,286</t>
  </si>
  <si>
    <t>19</t>
  </si>
  <si>
    <t>997013869</t>
  </si>
  <si>
    <t>Poplatek za uložení stavebního odpadu na recyklační skládce (skládkovné) ze směsí nebo oddělených frakcí betonu, cihel a keramických výrobků zatříděného do Katalogu odpadů pod kódem 17 01 07</t>
  </si>
  <si>
    <t>408375929</t>
  </si>
  <si>
    <t>2,882</t>
  </si>
  <si>
    <t>Komunikace pozemní</t>
  </si>
  <si>
    <t>20</t>
  </si>
  <si>
    <t>564851011</t>
  </si>
  <si>
    <t>Podklad ze štěrkodrti ŠD s rozprostřením a zhutněním plochy jednotlivě do 100 m2, po zhutnění tl. 150 mm</t>
  </si>
  <si>
    <t>-403332589</t>
  </si>
  <si>
    <t>ve vjezdu</t>
  </si>
  <si>
    <t>29,91*2</t>
  </si>
  <si>
    <t>21</t>
  </si>
  <si>
    <t>564871111</t>
  </si>
  <si>
    <t>Podklad ze štěrkodrti ŠD s rozprostřením a zhutněním plochy přes 100 m2, po zhutnění tl. 250 mm</t>
  </si>
  <si>
    <t>-649421005</t>
  </si>
  <si>
    <t>111,65*1,03</t>
  </si>
  <si>
    <t>22</t>
  </si>
  <si>
    <t>565155111</t>
  </si>
  <si>
    <t>Asfaltový beton vrstva podkladní ACP 16 (obalované kamenivo střednězrnné - OKS) s rozprostřením a zhutněním v pruhu šířky přes 1,5 do 3 m, po zhutnění tl. 70 mm</t>
  </si>
  <si>
    <t>412445982</t>
  </si>
  <si>
    <t>29,91</t>
  </si>
  <si>
    <t>23</t>
  </si>
  <si>
    <t>573191111</t>
  </si>
  <si>
    <t>Postřik infiltrační kationaktivní emulzí v množství 1,00 kg/m2</t>
  </si>
  <si>
    <t>617611516</t>
  </si>
  <si>
    <t>0,70 kg/m2</t>
  </si>
  <si>
    <t>24</t>
  </si>
  <si>
    <t>573231106</t>
  </si>
  <si>
    <t>Postřik spojovací PS bez posypu kamenivem ze silniční emulze, v množství 0,30 kg/m2</t>
  </si>
  <si>
    <t>447771491</t>
  </si>
  <si>
    <t>110,99</t>
  </si>
  <si>
    <t>25</t>
  </si>
  <si>
    <t>577144111</t>
  </si>
  <si>
    <t>Asfaltový beton vrstva obrusná ACO 11 (ABS) s rozprostřením a se zhutněním z nemodifikovaného asfaltu v pruhu šířky do 3 m tř. I, po zhutnění tl. 50 mm</t>
  </si>
  <si>
    <t>-1784389539</t>
  </si>
  <si>
    <t>26</t>
  </si>
  <si>
    <t>596212210</t>
  </si>
  <si>
    <t>Kladení dlažby z betonových zámkových dlaždic pozemních komunikací ručně s ložem z kameniva těženého nebo drceného tl. do 50 mm, s vyplněním spár, s dvojitým hutněním vibrováním a se smetením přebytečného materiálu na krajnici tl. 80 mm skupiny A, pro plochy do 50 m2</t>
  </si>
  <si>
    <t>1216504342</t>
  </si>
  <si>
    <t>111,65</t>
  </si>
  <si>
    <t>27</t>
  </si>
  <si>
    <t>59245035</t>
  </si>
  <si>
    <t>dlažba plošná betonová vegetační 200x200x80mm přírodní</t>
  </si>
  <si>
    <t>-1642409177</t>
  </si>
  <si>
    <t>108,85*1,03</t>
  </si>
  <si>
    <t>28</t>
  </si>
  <si>
    <t>59245036</t>
  </si>
  <si>
    <t>dlažba plošná betonová vegetační 200x200x80mm barevná</t>
  </si>
  <si>
    <t>-786892787</t>
  </si>
  <si>
    <t>barva červená</t>
  </si>
  <si>
    <t>rozdělení parkovacích míst VZD V10a</t>
  </si>
  <si>
    <t>7*2*0,2</t>
  </si>
  <si>
    <t>29</t>
  </si>
  <si>
    <t>916131213</t>
  </si>
  <si>
    <t>Osazení silničního obrubníku betonového se zřízením lože, s vyplněním a zatřením spár cementovou maltou stojatého s boční opěrou z betonu prostého, do lože z betonu prostého</t>
  </si>
  <si>
    <t>-473430513</t>
  </si>
  <si>
    <t>62,2+165,84</t>
  </si>
  <si>
    <t>30</t>
  </si>
  <si>
    <t>59217031</t>
  </si>
  <si>
    <t>obrubník betonový silniční 1000x150x250mm</t>
  </si>
  <si>
    <t>1273477855</t>
  </si>
  <si>
    <t>165,84*1,03</t>
  </si>
  <si>
    <t>31</t>
  </si>
  <si>
    <t>59217029</t>
  </si>
  <si>
    <t>obrubník betonový silniční nájezdový 1000x150x150mm</t>
  </si>
  <si>
    <t>1955434076</t>
  </si>
  <si>
    <t>62,2*1,03</t>
  </si>
  <si>
    <t>32</t>
  </si>
  <si>
    <t>919732211</t>
  </si>
  <si>
    <t>Styčná pracovní spára při napojení nového živičného povrchu na stávající se zalitím za tepla modifikovanou asfaltovou hmotou s posypem vápenným hydrátem šířky do 15 mm, hloubky do 25 mm včetně prořezání spáry</t>
  </si>
  <si>
    <t>1658358011</t>
  </si>
  <si>
    <t>163,88</t>
  </si>
  <si>
    <t>Trubní vedení</t>
  </si>
  <si>
    <t>33</t>
  </si>
  <si>
    <t>890431851</t>
  </si>
  <si>
    <t>Bourání šachet a jímek strojně velikosti obestavěného prostoru přes 1,5 do 3 m3 z prefabrikovaných skruží</t>
  </si>
  <si>
    <t>1790886365</t>
  </si>
  <si>
    <t>odstranění stávajících uličních vpustí</t>
  </si>
  <si>
    <t>(3,14*0,5*1,02)*3</t>
  </si>
  <si>
    <t>34</t>
  </si>
  <si>
    <t>895941301</t>
  </si>
  <si>
    <t>Osazení vpusti uliční z betonových dílců DN 450 dno s výtokem</t>
  </si>
  <si>
    <t>kus</t>
  </si>
  <si>
    <t>2142834557</t>
  </si>
  <si>
    <t>35</t>
  </si>
  <si>
    <t>59224498</t>
  </si>
  <si>
    <t>vpusť uliční DN 450 kaliště s odtokem 200mm 450/250x50mm</t>
  </si>
  <si>
    <t>1587165556</t>
  </si>
  <si>
    <t>36</t>
  </si>
  <si>
    <t>895941314</t>
  </si>
  <si>
    <t>Osazení vpusti uliční z betonových dílců DN 450 skruž horní 570 mm</t>
  </si>
  <si>
    <t>-721641636</t>
  </si>
  <si>
    <t>37</t>
  </si>
  <si>
    <t>59224486</t>
  </si>
  <si>
    <t>vpusť uliční DN 450 skruž horní betonová 450/570x50mm</t>
  </si>
  <si>
    <t>-488961747</t>
  </si>
  <si>
    <t>38</t>
  </si>
  <si>
    <t>895941322</t>
  </si>
  <si>
    <t>Osazení vpusti uliční z betonových dílců DN 450 skruž středová 295 mm</t>
  </si>
  <si>
    <t>571555127</t>
  </si>
  <si>
    <t>39</t>
  </si>
  <si>
    <t>59224487</t>
  </si>
  <si>
    <t>vpusť uliční DN 450 skruž střední betonová 450/295x50mm</t>
  </si>
  <si>
    <t>-772091018</t>
  </si>
  <si>
    <t>40</t>
  </si>
  <si>
    <t>899204112</t>
  </si>
  <si>
    <t>Osazení mříží litinových včetně rámů a košů na bahno pro třídu zatížení D400, E600</t>
  </si>
  <si>
    <t>-2135040592</t>
  </si>
  <si>
    <t>41</t>
  </si>
  <si>
    <t>55242320</t>
  </si>
  <si>
    <t>mříž vtoková litinová plochá 500x500mm</t>
  </si>
  <si>
    <t>1905701203</t>
  </si>
  <si>
    <t>42</t>
  </si>
  <si>
    <t>59223871</t>
  </si>
  <si>
    <t>koš vysoký pro uliční vpusti žárově Pz plech pro rám 500/500mm</t>
  </si>
  <si>
    <t>1122466229</t>
  </si>
  <si>
    <t>Ostatní konstrukce a práce, bourání</t>
  </si>
  <si>
    <t>43</t>
  </si>
  <si>
    <t>914111111</t>
  </si>
  <si>
    <t>Montáž svislé dopravní značky základní velikosti do 1 m2 objímkami na sloupky nebo konzoly</t>
  </si>
  <si>
    <t>-738777786</t>
  </si>
  <si>
    <t>44</t>
  </si>
  <si>
    <t>914511113</t>
  </si>
  <si>
    <t>Montáž sloupku dopravních značek délky do 3,5 m do hliníkové patky pro sloupek D 70 mm</t>
  </si>
  <si>
    <t>-1711378458</t>
  </si>
  <si>
    <t>45</t>
  </si>
  <si>
    <t>40445625</t>
  </si>
  <si>
    <t>informativní značky provozní IP8, IP9, IP11-IP13 500x700mm</t>
  </si>
  <si>
    <t>-131599650</t>
  </si>
  <si>
    <t>46</t>
  </si>
  <si>
    <t>40445230</t>
  </si>
  <si>
    <t>sloupek pro dopravní značku Zn D 70mm v 3,5m</t>
  </si>
  <si>
    <t>95829133</t>
  </si>
  <si>
    <t>47</t>
  </si>
  <si>
    <t>998223011</t>
  </si>
  <si>
    <t>Přesun hmot pro pozemní komunikace s krytem dlážděným dopravní vzdálenost do 200 m jakékoliv délky objektu</t>
  </si>
  <si>
    <t>1896229815</t>
  </si>
  <si>
    <t>20,638+66,125+5,522+0,010+0,034+14,391+12,462+16,527+0,406+35,437+13,665+3,094+0,1</t>
  </si>
  <si>
    <t>48</t>
  </si>
  <si>
    <t>998223095</t>
  </si>
  <si>
    <t>Přesun hmot pro pozemní komunikace s krytem dlážděným Příplatek k ceně za zvětšený přesun přes vymezenou největší dopravní vzdálenost za každých dalších 5000 m přes 5000 m</t>
  </si>
  <si>
    <t>147643505</t>
  </si>
  <si>
    <t>188,411*4</t>
  </si>
  <si>
    <t>VRN</t>
  </si>
  <si>
    <t>Vedlejší rozpočtové náklady</t>
  </si>
  <si>
    <t>VRN1</t>
  </si>
  <si>
    <t>Průzkumné, geodetické a projektové práce</t>
  </si>
  <si>
    <t>49</t>
  </si>
  <si>
    <t>012103000</t>
  </si>
  <si>
    <t>Geodetické práce před výstavbou</t>
  </si>
  <si>
    <t>kpl</t>
  </si>
  <si>
    <t>1024</t>
  </si>
  <si>
    <t>-1254259876</t>
  </si>
  <si>
    <t>50</t>
  </si>
  <si>
    <t>012203000</t>
  </si>
  <si>
    <t>Geodetické práce při provádění stavby</t>
  </si>
  <si>
    <t>1808014825</t>
  </si>
  <si>
    <t>51</t>
  </si>
  <si>
    <t>012303000</t>
  </si>
  <si>
    <t>Geodetické práce po výstavbě</t>
  </si>
  <si>
    <t>-1731977253</t>
  </si>
  <si>
    <t>52</t>
  </si>
  <si>
    <t>034303000</t>
  </si>
  <si>
    <t>Dopravní značení na staveništi</t>
  </si>
  <si>
    <t>326433409</t>
  </si>
  <si>
    <t>53</t>
  </si>
  <si>
    <t>043154000</t>
  </si>
  <si>
    <t>Zkoušky hutnicí</t>
  </si>
  <si>
    <t>2110910603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</si>
</sst>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dd\.mm\.yyyy"/>
    <numFmt numFmtId="165" formatCode="#,##0.00%"/>
    <numFmt numFmtId="166" formatCode="#,##0.00000"/>
    <numFmt numFmtId="167" formatCode="#,##0.000"/>
  </numFmts>
  <fonts count="25" x14ac:knownFonts="1">
    <font>
      <sz val="8"/>
      <name val="Arial CE"/>
      <family val="2"/>
    </font>
    <font>
      <b/>
      <sz val="14"/>
      <name val="Arial CE"/>
    </font>
    <font>
      <sz val="10"/>
      <color rgb="FF3366FF"/>
      <name val="Arial CE"/>
    </font>
    <font>
      <sz val="10"/>
      <color rgb="FF969696"/>
      <name val="Arial CE"/>
    </font>
    <font>
      <b/>
      <sz val="11"/>
      <name val="Arial CE"/>
    </font>
    <font>
      <sz val="10"/>
      <name val="Arial CE"/>
    </font>
    <font>
      <b/>
      <sz val="10"/>
      <name val="Arial CE"/>
    </font>
    <font>
      <b/>
      <sz val="12"/>
      <color rgb="FF960000"/>
      <name val="Arial CE"/>
    </font>
    <font>
      <sz val="8"/>
      <color rgb="FF969696"/>
      <name val="Arial CE"/>
    </font>
    <font>
      <b/>
      <sz val="12"/>
      <name val="Arial CE"/>
    </font>
    <font>
      <b/>
      <sz val="10"/>
      <color rgb="FF464646"/>
      <name val="Arial CE"/>
    </font>
    <font>
      <sz val="9"/>
      <name val="Arial CE"/>
    </font>
    <font>
      <b/>
      <sz val="12"/>
      <color rgb="FF800000"/>
      <name val="Arial CE"/>
    </font>
    <font>
      <sz val="12"/>
      <color rgb="FF003366"/>
      <name val="Arial CE"/>
    </font>
    <font>
      <sz val="10"/>
      <color rgb="FF003366"/>
      <name val="Arial CE"/>
    </font>
    <font>
      <sz val="9"/>
      <color rgb="FF969696"/>
      <name val="Arial CE"/>
    </font>
    <font>
      <sz val="8"/>
      <color rgb="FF960000"/>
      <name val="Arial CE"/>
    </font>
    <font>
      <b/>
      <sz val="8"/>
      <name val="Arial CE"/>
    </font>
    <font>
      <sz val="8"/>
      <color rgb="FF003366"/>
      <name val="Arial CE"/>
    </font>
    <font>
      <sz val="8"/>
      <color rgb="FF505050"/>
      <name val="Arial CE"/>
    </font>
    <font>
      <sz val="7"/>
      <color rgb="FF969696"/>
      <name val="Arial CE"/>
    </font>
    <font>
      <sz val="8"/>
      <color rgb="FFFF0000"/>
      <name val="Arial CE"/>
    </font>
    <font>
      <sz val="8"/>
      <color rgb="FF800080"/>
      <name val="Arial CE"/>
    </font>
    <font>
      <i/>
      <sz val="9"/>
      <color rgb="FF0000FF"/>
      <name val="Arial CE"/>
    </font>
    <font>
      <i/>
      <sz val="8"/>
      <color rgb="FF0000FF"/>
      <name val="Arial CE"/>
    </font>
  </fonts>
  <fills count="3">
    <fill>
      <patternFill patternType="none"/>
    </fill>
    <fill>
      <patternFill patternType="gray125"/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969696"/>
      </top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hair">
        <color rgb="FF969696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</borders>
  <cellStyleXfs count="1">
    <xf numFmtId="0" fontId="0" fillId="0" borderId="0"/>
  </cellStyleXfs>
  <cellXfs count="134">
    <xf numFmtId="0" fontId="0" fillId="0" borderId="0" xfId="0"/>
    <xf numFmtId="0" fontId="0" fillId="0" borderId="0" xfId="0"/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0" fillId="0" borderId="3" xfId="0" applyBorder="1" applyAlignment="1">
      <alignment vertical="center"/>
    </xf>
    <xf numFmtId="0" fontId="4" fillId="0" borderId="0" xfId="0" applyFont="1" applyAlignment="1">
      <alignment horizontal="left" vertical="center" wrapText="1"/>
    </xf>
    <xf numFmtId="0" fontId="0" fillId="0" borderId="0" xfId="0" applyAlignment="1">
      <alignment vertical="center"/>
    </xf>
    <xf numFmtId="0" fontId="5" fillId="0" borderId="0" xfId="0" applyFont="1" applyAlignment="1">
      <alignment horizontal="left" vertical="center"/>
    </xf>
    <xf numFmtId="164" fontId="5" fillId="0" borderId="0" xfId="0" applyNumberFormat="1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0" fillId="0" borderId="0" xfId="0" applyAlignment="1">
      <alignment vertical="center" wrapText="1"/>
    </xf>
    <xf numFmtId="0" fontId="0" fillId="0" borderId="3" xfId="0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6" fillId="0" borderId="0" xfId="0" applyFont="1" applyAlignment="1">
      <alignment horizontal="left" vertical="center"/>
    </xf>
    <xf numFmtId="4" fontId="7" fillId="0" borderId="0" xfId="0" applyNumberFormat="1" applyFont="1" applyAlignment="1">
      <alignment vertical="center"/>
    </xf>
    <xf numFmtId="0" fontId="3" fillId="0" borderId="0" xfId="0" applyFont="1" applyAlignment="1">
      <alignment horizontal="right" vertical="center"/>
    </xf>
    <xf numFmtId="0" fontId="8" fillId="0" borderId="0" xfId="0" applyFont="1" applyAlignment="1">
      <alignment horizontal="left" vertical="center"/>
    </xf>
    <xf numFmtId="4" fontId="3" fillId="0" borderId="0" xfId="0" applyNumberFormat="1" applyFont="1" applyAlignment="1">
      <alignment vertical="center"/>
    </xf>
    <xf numFmtId="165" fontId="3" fillId="0" borderId="0" xfId="0" applyNumberFormat="1" applyFont="1" applyAlignment="1">
      <alignment horizontal="right" vertical="center"/>
    </xf>
    <xf numFmtId="0" fontId="0" fillId="2" borderId="0" xfId="0" applyFill="1" applyAlignment="1">
      <alignment vertical="center"/>
    </xf>
    <xf numFmtId="0" fontId="9" fillId="2" borderId="5" xfId="0" applyFont="1" applyFill="1" applyBorder="1" applyAlignment="1">
      <alignment horizontal="left" vertical="center"/>
    </xf>
    <xf numFmtId="0" fontId="0" fillId="2" borderId="6" xfId="0" applyFill="1" applyBorder="1" applyAlignment="1">
      <alignment vertical="center"/>
    </xf>
    <xf numFmtId="0" fontId="9" fillId="2" borderId="6" xfId="0" applyFont="1" applyFill="1" applyBorder="1" applyAlignment="1">
      <alignment horizontal="right" vertical="center"/>
    </xf>
    <xf numFmtId="0" fontId="9" fillId="2" borderId="6" xfId="0" applyFont="1" applyFill="1" applyBorder="1" applyAlignment="1">
      <alignment horizontal="center" vertical="center"/>
    </xf>
    <xf numFmtId="4" fontId="9" fillId="2" borderId="6" xfId="0" applyNumberFormat="1" applyFont="1" applyFill="1" applyBorder="1" applyAlignment="1">
      <alignment vertical="center"/>
    </xf>
    <xf numFmtId="0" fontId="0" fillId="2" borderId="7" xfId="0" applyFill="1" applyBorder="1" applyAlignment="1">
      <alignment vertical="center"/>
    </xf>
    <xf numFmtId="0" fontId="10" fillId="0" borderId="8" xfId="0" applyFont="1" applyBorder="1" applyAlignment="1">
      <alignment horizontal="left" vertical="center"/>
    </xf>
    <xf numFmtId="0" fontId="0" fillId="0" borderId="8" xfId="0" applyBorder="1" applyAlignment="1">
      <alignment vertical="center"/>
    </xf>
    <xf numFmtId="0" fontId="3" fillId="0" borderId="9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3" fillId="0" borderId="9" xfId="0" applyFont="1" applyBorder="1" applyAlignment="1">
      <alignment horizontal="center" vertical="center"/>
    </xf>
    <xf numFmtId="0" fontId="3" fillId="0" borderId="9" xfId="0" applyFont="1" applyBorder="1" applyAlignment="1">
      <alignment horizontal="right" vertical="center"/>
    </xf>
    <xf numFmtId="0" fontId="0" fillId="0" borderId="10" xfId="0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5" fillId="0" borderId="0" xfId="0" applyFont="1" applyAlignment="1">
      <alignment horizontal="left" vertical="center" wrapText="1"/>
    </xf>
    <xf numFmtId="0" fontId="11" fillId="2" borderId="0" xfId="0" applyFont="1" applyFill="1" applyAlignment="1">
      <alignment horizontal="left" vertical="center"/>
    </xf>
    <xf numFmtId="0" fontId="11" fillId="2" borderId="0" xfId="0" applyFont="1" applyFill="1" applyAlignment="1">
      <alignment horizontal="righ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vertical="center"/>
    </xf>
    <xf numFmtId="0" fontId="13" fillId="0" borderId="3" xfId="0" applyFont="1" applyBorder="1" applyAlignment="1">
      <alignment vertical="center"/>
    </xf>
    <xf numFmtId="0" fontId="13" fillId="0" borderId="12" xfId="0" applyFont="1" applyBorder="1" applyAlignment="1">
      <alignment horizontal="left" vertical="center"/>
    </xf>
    <xf numFmtId="0" fontId="13" fillId="0" borderId="12" xfId="0" applyFont="1" applyBorder="1" applyAlignment="1">
      <alignment vertical="center"/>
    </xf>
    <xf numFmtId="4" fontId="13" fillId="0" borderId="12" xfId="0" applyNumberFormat="1" applyFont="1" applyBorder="1" applyAlignment="1">
      <alignment vertical="center"/>
    </xf>
    <xf numFmtId="0" fontId="14" fillId="0" borderId="0" xfId="0" applyFont="1" applyAlignment="1">
      <alignment vertical="center"/>
    </xf>
    <xf numFmtId="0" fontId="14" fillId="0" borderId="3" xfId="0" applyFont="1" applyBorder="1" applyAlignment="1">
      <alignment vertical="center"/>
    </xf>
    <xf numFmtId="0" fontId="14" fillId="0" borderId="12" xfId="0" applyFont="1" applyBorder="1" applyAlignment="1">
      <alignment horizontal="left" vertical="center"/>
    </xf>
    <xf numFmtId="0" fontId="14" fillId="0" borderId="12" xfId="0" applyFont="1" applyBorder="1" applyAlignment="1">
      <alignment vertical="center"/>
    </xf>
    <xf numFmtId="4" fontId="14" fillId="0" borderId="12" xfId="0" applyNumberFormat="1" applyFont="1" applyBorder="1" applyAlignment="1">
      <alignment vertical="center"/>
    </xf>
    <xf numFmtId="0" fontId="0" fillId="0" borderId="0" xfId="0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1" fillId="2" borderId="13" xfId="0" applyFont="1" applyFill="1" applyBorder="1" applyAlignment="1">
      <alignment horizontal="center" vertical="center" wrapText="1"/>
    </xf>
    <xf numFmtId="0" fontId="11" fillId="2" borderId="14" xfId="0" applyFont="1" applyFill="1" applyBorder="1" applyAlignment="1">
      <alignment horizontal="center" vertical="center" wrapText="1"/>
    </xf>
    <xf numFmtId="0" fontId="11" fillId="2" borderId="15" xfId="0" applyFont="1" applyFill="1" applyBorder="1" applyAlignment="1">
      <alignment horizontal="center" vertical="center" wrapText="1"/>
    </xf>
    <xf numFmtId="0" fontId="11" fillId="2" borderId="0" xfId="0" applyFont="1" applyFill="1" applyAlignment="1">
      <alignment horizontal="center" vertical="center" wrapText="1"/>
    </xf>
    <xf numFmtId="0" fontId="15" fillId="0" borderId="13" xfId="0" applyFont="1" applyBorder="1" applyAlignment="1">
      <alignment horizontal="center" vertical="center" wrapText="1"/>
    </xf>
    <xf numFmtId="0" fontId="15" fillId="0" borderId="14" xfId="0" applyFont="1" applyBorder="1" applyAlignment="1">
      <alignment horizontal="center" vertical="center" wrapText="1"/>
    </xf>
    <xf numFmtId="0" fontId="15" fillId="0" borderId="15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4" fontId="7" fillId="0" borderId="0" xfId="0" applyNumberFormat="1" applyFont="1"/>
    <xf numFmtId="0" fontId="0" fillId="0" borderId="16" xfId="0" applyBorder="1" applyAlignment="1">
      <alignment vertical="center"/>
    </xf>
    <xf numFmtId="166" fontId="16" fillId="0" borderId="4" xfId="0" applyNumberFormat="1" applyFont="1" applyBorder="1"/>
    <xf numFmtId="166" fontId="16" fillId="0" borderId="17" xfId="0" applyNumberFormat="1" applyFont="1" applyBorder="1"/>
    <xf numFmtId="4" fontId="17" fillId="0" borderId="0" xfId="0" applyNumberFormat="1" applyFont="1" applyAlignment="1">
      <alignment vertical="center"/>
    </xf>
    <xf numFmtId="0" fontId="18" fillId="0" borderId="0" xfId="0" applyFont="1"/>
    <xf numFmtId="0" fontId="18" fillId="0" borderId="3" xfId="0" applyFont="1" applyBorder="1"/>
    <xf numFmtId="0" fontId="18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4" fontId="13" fillId="0" borderId="0" xfId="0" applyNumberFormat="1" applyFont="1"/>
    <xf numFmtId="0" fontId="18" fillId="0" borderId="18" xfId="0" applyFont="1" applyBorder="1"/>
    <xf numFmtId="166" fontId="18" fillId="0" borderId="0" xfId="0" applyNumberFormat="1" applyFont="1"/>
    <xf numFmtId="166" fontId="18" fillId="0" borderId="19" xfId="0" applyNumberFormat="1" applyFont="1" applyBorder="1"/>
    <xf numFmtId="0" fontId="18" fillId="0" borderId="0" xfId="0" applyFont="1" applyAlignment="1">
      <alignment horizontal="center"/>
    </xf>
    <xf numFmtId="4" fontId="18" fillId="0" borderId="0" xfId="0" applyNumberFormat="1" applyFont="1" applyAlignment="1">
      <alignment vertical="center"/>
    </xf>
    <xf numFmtId="0" fontId="14" fillId="0" borderId="0" xfId="0" applyFont="1" applyAlignment="1">
      <alignment horizontal="left"/>
    </xf>
    <xf numFmtId="4" fontId="14" fillId="0" borderId="0" xfId="0" applyNumberFormat="1" applyFont="1"/>
    <xf numFmtId="0" fontId="11" fillId="0" borderId="20" xfId="0" applyFont="1" applyBorder="1" applyAlignment="1">
      <alignment horizontal="center" vertical="center"/>
    </xf>
    <xf numFmtId="49" fontId="11" fillId="0" borderId="20" xfId="0" applyNumberFormat="1" applyFont="1" applyBorder="1" applyAlignment="1">
      <alignment horizontal="left" vertical="center" wrapText="1"/>
    </xf>
    <xf numFmtId="0" fontId="11" fillId="0" borderId="20" xfId="0" applyFont="1" applyBorder="1" applyAlignment="1">
      <alignment horizontal="left" vertical="center" wrapText="1"/>
    </xf>
    <xf numFmtId="0" fontId="11" fillId="0" borderId="20" xfId="0" applyFont="1" applyBorder="1" applyAlignment="1">
      <alignment horizontal="center" vertical="center" wrapText="1"/>
    </xf>
    <xf numFmtId="167" fontId="11" fillId="0" borderId="20" xfId="0" applyNumberFormat="1" applyFont="1" applyBorder="1" applyAlignment="1">
      <alignment vertical="center"/>
    </xf>
    <xf numFmtId="4" fontId="11" fillId="0" borderId="20" xfId="0" applyNumberFormat="1" applyFont="1" applyBorder="1" applyAlignment="1">
      <alignment vertical="center"/>
    </xf>
    <xf numFmtId="0" fontId="0" fillId="0" borderId="20" xfId="0" applyBorder="1" applyAlignment="1">
      <alignment vertical="center"/>
    </xf>
    <xf numFmtId="0" fontId="15" fillId="0" borderId="18" xfId="0" applyFont="1" applyBorder="1" applyAlignment="1">
      <alignment horizontal="left" vertical="center"/>
    </xf>
    <xf numFmtId="0" fontId="15" fillId="0" borderId="0" xfId="0" applyFont="1" applyAlignment="1">
      <alignment horizontal="center" vertical="center"/>
    </xf>
    <xf numFmtId="166" fontId="15" fillId="0" borderId="0" xfId="0" applyNumberFormat="1" applyFont="1" applyAlignment="1">
      <alignment vertical="center"/>
    </xf>
    <xf numFmtId="166" fontId="15" fillId="0" borderId="19" xfId="0" applyNumberFormat="1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19" fillId="0" borderId="0" xfId="0" applyFont="1" applyAlignment="1">
      <alignment vertical="center"/>
    </xf>
    <xf numFmtId="0" fontId="19" fillId="0" borderId="3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 wrapText="1"/>
    </xf>
    <xf numFmtId="167" fontId="19" fillId="0" borderId="0" xfId="0" applyNumberFormat="1" applyFont="1" applyAlignment="1">
      <alignment vertical="center"/>
    </xf>
    <xf numFmtId="0" fontId="19" fillId="0" borderId="18" xfId="0" applyFont="1" applyBorder="1" applyAlignment="1">
      <alignment vertical="center"/>
    </xf>
    <xf numFmtId="0" fontId="19" fillId="0" borderId="19" xfId="0" applyFont="1" applyBorder="1" applyAlignment="1">
      <alignment vertical="center"/>
    </xf>
    <xf numFmtId="0" fontId="21" fillId="0" borderId="0" xfId="0" applyFont="1" applyAlignment="1">
      <alignment vertical="center"/>
    </xf>
    <xf numFmtId="0" fontId="21" fillId="0" borderId="3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 wrapText="1"/>
    </xf>
    <xf numFmtId="167" fontId="21" fillId="0" borderId="0" xfId="0" applyNumberFormat="1" applyFont="1" applyAlignment="1">
      <alignment vertical="center"/>
    </xf>
    <xf numFmtId="0" fontId="21" fillId="0" borderId="18" xfId="0" applyFont="1" applyBorder="1" applyAlignment="1">
      <alignment vertical="center"/>
    </xf>
    <xf numFmtId="0" fontId="21" fillId="0" borderId="19" xfId="0" applyFont="1" applyBorder="1" applyAlignment="1">
      <alignment vertical="center"/>
    </xf>
    <xf numFmtId="0" fontId="22" fillId="0" borderId="0" xfId="0" applyFont="1" applyAlignment="1">
      <alignment vertical="center"/>
    </xf>
    <xf numFmtId="0" fontId="22" fillId="0" borderId="3" xfId="0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 wrapText="1"/>
    </xf>
    <xf numFmtId="0" fontId="22" fillId="0" borderId="18" xfId="0" applyFont="1" applyBorder="1" applyAlignment="1">
      <alignment vertical="center"/>
    </xf>
    <xf numFmtId="0" fontId="22" fillId="0" borderId="19" xfId="0" applyFont="1" applyBorder="1" applyAlignment="1">
      <alignment vertical="center"/>
    </xf>
    <xf numFmtId="0" fontId="23" fillId="0" borderId="20" xfId="0" applyFont="1" applyBorder="1" applyAlignment="1">
      <alignment horizontal="center" vertical="center"/>
    </xf>
    <xf numFmtId="49" fontId="23" fillId="0" borderId="20" xfId="0" applyNumberFormat="1" applyFont="1" applyBorder="1" applyAlignment="1">
      <alignment horizontal="left" vertical="center" wrapText="1"/>
    </xf>
    <xf numFmtId="0" fontId="23" fillId="0" borderId="20" xfId="0" applyFont="1" applyBorder="1" applyAlignment="1">
      <alignment horizontal="left" vertical="center" wrapText="1"/>
    </xf>
    <xf numFmtId="0" fontId="23" fillId="0" borderId="20" xfId="0" applyFont="1" applyBorder="1" applyAlignment="1">
      <alignment horizontal="center" vertical="center" wrapText="1"/>
    </xf>
    <xf numFmtId="167" fontId="23" fillId="0" borderId="20" xfId="0" applyNumberFormat="1" applyFont="1" applyBorder="1" applyAlignment="1">
      <alignment vertical="center"/>
    </xf>
    <xf numFmtId="4" fontId="23" fillId="0" borderId="20" xfId="0" applyNumberFormat="1" applyFont="1" applyBorder="1" applyAlignment="1">
      <alignment vertical="center"/>
    </xf>
    <xf numFmtId="0" fontId="24" fillId="0" borderId="20" xfId="0" applyFont="1" applyBorder="1" applyAlignment="1">
      <alignment vertical="center"/>
    </xf>
    <xf numFmtId="0" fontId="24" fillId="0" borderId="3" xfId="0" applyFont="1" applyBorder="1" applyAlignment="1">
      <alignment vertical="center"/>
    </xf>
    <xf numFmtId="0" fontId="23" fillId="0" borderId="18" xfId="0" applyFont="1" applyBorder="1" applyAlignment="1">
      <alignment horizontal="left" vertical="center"/>
    </xf>
    <xf numFmtId="0" fontId="23" fillId="0" borderId="0" xfId="0" applyFont="1" applyAlignment="1">
      <alignment horizontal="center" vertical="center"/>
    </xf>
    <xf numFmtId="0" fontId="15" fillId="0" borderId="21" xfId="0" applyFont="1" applyBorder="1" applyAlignment="1">
      <alignment horizontal="left" vertical="center"/>
    </xf>
    <xf numFmtId="0" fontId="15" fillId="0" borderId="12" xfId="0" applyFont="1" applyBorder="1" applyAlignment="1">
      <alignment horizontal="center" vertical="center"/>
    </xf>
    <xf numFmtId="166" fontId="15" fillId="0" borderId="12" xfId="0" applyNumberFormat="1" applyFont="1" applyBorder="1" applyAlignment="1">
      <alignment vertical="center"/>
    </xf>
    <xf numFmtId="166" fontId="15" fillId="0" borderId="22" xfId="0" applyNumberFormat="1" applyFont="1" applyBorder="1" applyAlignment="1">
      <alignment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&#225;ce/Pr&#225;ce%202024/Sportovn&#237;%20projekty/Letn&#237;%20stadion%20Chot&#283;bo&#345;%20-%20&#250;pravy/SO-19%20Parkov&#225;n&#237;/JT_29_2023%20-%20Letn&#237;%20stadion%20Chot&#283;bo&#345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&#225;ce/Pr&#225;ce%202024/Sportovn&#237;%20projekty/Letn&#237;%20stadion%20Chot&#283;bo&#345;%20-%20&#250;pravy/SO-02%20Kiosek/SO-02.VV.v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kapitulace stavby"/>
      <sheetName val="SO 19 - Parkování v ulici..."/>
    </sheetNames>
    <sheetDataSet>
      <sheetData sheetId="0">
        <row r="6">
          <cell r="K6" t="str">
            <v>Letní stadion Chotěboř</v>
          </cell>
        </row>
        <row r="8">
          <cell r="AN8" t="str">
            <v>7.8.2023</v>
          </cell>
        </row>
        <row r="10">
          <cell r="AN10" t="str">
            <v/>
          </cell>
        </row>
        <row r="11">
          <cell r="E11" t="str">
            <v xml:space="preserve"> </v>
          </cell>
          <cell r="AN11" t="str">
            <v/>
          </cell>
        </row>
        <row r="13">
          <cell r="AN13" t="str">
            <v/>
          </cell>
        </row>
        <row r="14">
          <cell r="E14" t="str">
            <v xml:space="preserve"> </v>
          </cell>
          <cell r="AN14" t="str">
            <v/>
          </cell>
        </row>
        <row r="16">
          <cell r="AN16" t="str">
            <v/>
          </cell>
        </row>
        <row r="17">
          <cell r="E17" t="str">
            <v xml:space="preserve"> </v>
          </cell>
          <cell r="AN17" t="str">
            <v/>
          </cell>
        </row>
        <row r="19">
          <cell r="AN19" t="str">
            <v/>
          </cell>
        </row>
        <row r="20">
          <cell r="E20" t="str">
            <v xml:space="preserve"> </v>
          </cell>
          <cell r="AN20" t="str">
            <v/>
          </cell>
        </row>
      </sheetData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okyny pro vyplnění"/>
      <sheetName val="Stavba"/>
      <sheetName val="VzorPolozky"/>
      <sheetName val="22.024_SO-02"/>
    </sheetNames>
    <sheetDataSet>
      <sheetData sheetId="0"/>
      <sheetData sheetId="1">
        <row r="2">
          <cell r="D2" t="str">
            <v>0002</v>
          </cell>
        </row>
        <row r="3">
          <cell r="D3" t="str">
            <v>22.024</v>
          </cell>
        </row>
        <row r="4">
          <cell r="D4" t="str">
            <v>01</v>
          </cell>
          <cell r="E4" t="str">
            <v>projektový rozpočet</v>
          </cell>
        </row>
      </sheetData>
      <sheetData sheetId="2"/>
      <sheetData sheetId="3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3FD72A-31CF-445A-B2CE-E060CCA6D56B}">
  <dimension ref="B2:BM282"/>
  <sheetViews>
    <sheetView tabSelected="1" topLeftCell="A145" workbookViewId="0">
      <selection activeCell="CA126" sqref="CA126"/>
    </sheetView>
  </sheetViews>
  <sheetFormatPr defaultColWidth="9.1640625" defaultRowHeight="11.2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0" hidden="1" customWidth="1"/>
    <col min="15" max="20" width="14.1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332031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hidden="1" customWidth="1"/>
    <col min="30" max="30" width="15" hidden="1" customWidth="1"/>
    <col min="31" max="31" width="16.33203125" hidden="1" customWidth="1"/>
    <col min="32" max="76" width="0" hidden="1" customWidth="1"/>
  </cols>
  <sheetData>
    <row r="2" spans="2:46" x14ac:dyDescent="0.2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" t="s">
        <v>0</v>
      </c>
    </row>
    <row r="3" spans="2:46" x14ac:dyDescent="0.2">
      <c r="B3" s="3"/>
      <c r="C3" s="4"/>
      <c r="D3" s="4"/>
      <c r="E3" s="4"/>
      <c r="F3" s="4"/>
      <c r="G3" s="4"/>
      <c r="H3" s="4"/>
      <c r="I3" s="4"/>
      <c r="J3" s="4"/>
      <c r="K3" s="4"/>
      <c r="L3" s="5"/>
      <c r="AT3" s="2" t="s">
        <v>1</v>
      </c>
    </row>
    <row r="4" spans="2:46" ht="18" x14ac:dyDescent="0.2">
      <c r="B4" s="5"/>
      <c r="D4" s="6" t="s">
        <v>2</v>
      </c>
      <c r="L4" s="5"/>
      <c r="M4" s="7" t="s">
        <v>3</v>
      </c>
      <c r="AT4" s="2" t="s">
        <v>4</v>
      </c>
    </row>
    <row r="5" spans="2:46" x14ac:dyDescent="0.2">
      <c r="B5" s="5"/>
      <c r="L5" s="5"/>
    </row>
    <row r="6" spans="2:46" ht="12.75" x14ac:dyDescent="0.2">
      <c r="B6" s="5"/>
      <c r="D6" s="8" t="s">
        <v>5</v>
      </c>
      <c r="L6" s="5"/>
    </row>
    <row r="7" spans="2:46" ht="12.75" x14ac:dyDescent="0.2">
      <c r="B7" s="5"/>
      <c r="E7" s="9" t="str">
        <f>'[1]Rekapitulace stavby'!K6</f>
        <v>Letní stadion Chotěboř</v>
      </c>
      <c r="F7" s="10"/>
      <c r="G7" s="10"/>
      <c r="H7" s="10"/>
      <c r="L7" s="5"/>
    </row>
    <row r="8" spans="2:46" s="11" customFormat="1" ht="12.75" x14ac:dyDescent="0.2">
      <c r="B8" s="12"/>
      <c r="D8" s="8" t="s">
        <v>6</v>
      </c>
      <c r="L8" s="12"/>
    </row>
    <row r="9" spans="2:46" s="11" customFormat="1" ht="18.600000000000001" customHeight="1" x14ac:dyDescent="0.2">
      <c r="B9" s="12"/>
      <c r="E9" s="13" t="s">
        <v>7</v>
      </c>
      <c r="F9" s="14"/>
      <c r="G9" s="14"/>
      <c r="H9" s="14"/>
      <c r="L9" s="12"/>
    </row>
    <row r="10" spans="2:46" s="11" customFormat="1" x14ac:dyDescent="0.2">
      <c r="B10" s="12"/>
      <c r="L10" s="12"/>
    </row>
    <row r="11" spans="2:46" s="11" customFormat="1" ht="12.75" x14ac:dyDescent="0.2">
      <c r="B11" s="12"/>
      <c r="D11" s="8" t="s">
        <v>8</v>
      </c>
      <c r="F11" s="15" t="s">
        <v>9</v>
      </c>
      <c r="I11" s="8" t="s">
        <v>10</v>
      </c>
      <c r="J11" s="15" t="s">
        <v>9</v>
      </c>
      <c r="L11" s="12"/>
    </row>
    <row r="12" spans="2:46" s="11" customFormat="1" ht="12.75" x14ac:dyDescent="0.2">
      <c r="B12" s="12"/>
      <c r="D12" s="8" t="s">
        <v>11</v>
      </c>
      <c r="F12" s="15" t="s">
        <v>12</v>
      </c>
      <c r="I12" s="8" t="s">
        <v>13</v>
      </c>
      <c r="J12" s="16" t="str">
        <f>'[1]Rekapitulace stavby'!AN8</f>
        <v>7.8.2023</v>
      </c>
      <c r="L12" s="12"/>
    </row>
    <row r="13" spans="2:46" s="11" customFormat="1" x14ac:dyDescent="0.2">
      <c r="B13" s="12"/>
      <c r="L13" s="12"/>
    </row>
    <row r="14" spans="2:46" s="11" customFormat="1" ht="12.75" x14ac:dyDescent="0.2">
      <c r="B14" s="12"/>
      <c r="D14" s="8" t="s">
        <v>14</v>
      </c>
      <c r="I14" s="8" t="s">
        <v>15</v>
      </c>
      <c r="J14" s="15" t="str">
        <f>IF('[1]Rekapitulace stavby'!AN10="","",'[1]Rekapitulace stavby'!AN10)</f>
        <v/>
      </c>
      <c r="L14" s="12"/>
    </row>
    <row r="15" spans="2:46" s="11" customFormat="1" ht="12.75" x14ac:dyDescent="0.2">
      <c r="B15" s="12"/>
      <c r="E15" s="15" t="str">
        <f>IF('[1]Rekapitulace stavby'!E11="","",'[1]Rekapitulace stavby'!E11)</f>
        <v xml:space="preserve"> </v>
      </c>
      <c r="I15" s="8" t="s">
        <v>16</v>
      </c>
      <c r="J15" s="15" t="str">
        <f>IF('[1]Rekapitulace stavby'!AN11="","",'[1]Rekapitulace stavby'!AN11)</f>
        <v/>
      </c>
      <c r="L15" s="12"/>
    </row>
    <row r="16" spans="2:46" s="11" customFormat="1" x14ac:dyDescent="0.2">
      <c r="B16" s="12"/>
      <c r="L16" s="12"/>
    </row>
    <row r="17" spans="2:12" s="11" customFormat="1" ht="12.75" x14ac:dyDescent="0.2">
      <c r="B17" s="12"/>
      <c r="D17" s="8" t="s">
        <v>17</v>
      </c>
      <c r="I17" s="8" t="s">
        <v>15</v>
      </c>
      <c r="J17" s="15" t="str">
        <f>'[1]Rekapitulace stavby'!AN13</f>
        <v/>
      </c>
      <c r="L17" s="12"/>
    </row>
    <row r="18" spans="2:12" s="11" customFormat="1" ht="12.75" x14ac:dyDescent="0.2">
      <c r="B18" s="12"/>
      <c r="E18" s="17" t="str">
        <f>'[1]Rekapitulace stavby'!E14</f>
        <v xml:space="preserve"> </v>
      </c>
      <c r="F18" s="17"/>
      <c r="G18" s="17"/>
      <c r="H18" s="17"/>
      <c r="I18" s="8" t="s">
        <v>16</v>
      </c>
      <c r="J18" s="15" t="str">
        <f>'[1]Rekapitulace stavby'!AN14</f>
        <v/>
      </c>
      <c r="L18" s="12"/>
    </row>
    <row r="19" spans="2:12" s="11" customFormat="1" x14ac:dyDescent="0.2">
      <c r="B19" s="12"/>
      <c r="L19" s="12"/>
    </row>
    <row r="20" spans="2:12" s="11" customFormat="1" ht="12.75" x14ac:dyDescent="0.2">
      <c r="B20" s="12"/>
      <c r="D20" s="8" t="s">
        <v>18</v>
      </c>
      <c r="I20" s="8" t="s">
        <v>15</v>
      </c>
      <c r="J20" s="15" t="str">
        <f>IF('[1]Rekapitulace stavby'!AN16="","",'[1]Rekapitulace stavby'!AN16)</f>
        <v/>
      </c>
      <c r="L20" s="12"/>
    </row>
    <row r="21" spans="2:12" s="11" customFormat="1" ht="12.75" x14ac:dyDescent="0.2">
      <c r="B21" s="12"/>
      <c r="E21" s="15" t="str">
        <f>IF('[1]Rekapitulace stavby'!E17="","",'[1]Rekapitulace stavby'!E17)</f>
        <v xml:space="preserve"> </v>
      </c>
      <c r="I21" s="8" t="s">
        <v>16</v>
      </c>
      <c r="J21" s="15" t="str">
        <f>IF('[1]Rekapitulace stavby'!AN17="","",'[1]Rekapitulace stavby'!AN17)</f>
        <v/>
      </c>
      <c r="L21" s="12"/>
    </row>
    <row r="22" spans="2:12" s="11" customFormat="1" x14ac:dyDescent="0.2">
      <c r="B22" s="12"/>
      <c r="L22" s="12"/>
    </row>
    <row r="23" spans="2:12" s="11" customFormat="1" ht="12.75" x14ac:dyDescent="0.2">
      <c r="B23" s="12"/>
      <c r="D23" s="8" t="s">
        <v>19</v>
      </c>
      <c r="I23" s="8" t="s">
        <v>15</v>
      </c>
      <c r="J23" s="15" t="str">
        <f>IF('[1]Rekapitulace stavby'!AN19="","",'[1]Rekapitulace stavby'!AN19)</f>
        <v/>
      </c>
      <c r="L23" s="12"/>
    </row>
    <row r="24" spans="2:12" s="11" customFormat="1" ht="12.75" x14ac:dyDescent="0.2">
      <c r="B24" s="12"/>
      <c r="E24" s="15" t="str">
        <f>IF('[1]Rekapitulace stavby'!E20="","",'[1]Rekapitulace stavby'!E20)</f>
        <v xml:space="preserve"> </v>
      </c>
      <c r="I24" s="8" t="s">
        <v>16</v>
      </c>
      <c r="J24" s="15" t="str">
        <f>IF('[1]Rekapitulace stavby'!AN20="","",'[1]Rekapitulace stavby'!AN20)</f>
        <v/>
      </c>
      <c r="L24" s="12"/>
    </row>
    <row r="25" spans="2:12" s="11" customFormat="1" x14ac:dyDescent="0.2">
      <c r="B25" s="12"/>
      <c r="L25" s="12"/>
    </row>
    <row r="26" spans="2:12" s="11" customFormat="1" ht="12.75" x14ac:dyDescent="0.2">
      <c r="B26" s="12"/>
      <c r="D26" s="8" t="s">
        <v>20</v>
      </c>
      <c r="L26" s="12"/>
    </row>
    <row r="27" spans="2:12" s="18" customFormat="1" ht="12.75" x14ac:dyDescent="0.2">
      <c r="B27" s="19"/>
      <c r="E27" s="20" t="s">
        <v>9</v>
      </c>
      <c r="F27" s="20"/>
      <c r="G27" s="20"/>
      <c r="H27" s="20"/>
      <c r="L27" s="19"/>
    </row>
    <row r="28" spans="2:12" s="11" customFormat="1" x14ac:dyDescent="0.2">
      <c r="B28" s="12"/>
      <c r="L28" s="12"/>
    </row>
    <row r="29" spans="2:12" s="11" customFormat="1" x14ac:dyDescent="0.2">
      <c r="B29" s="12"/>
      <c r="D29" s="21"/>
      <c r="E29" s="21"/>
      <c r="F29" s="21"/>
      <c r="G29" s="21"/>
      <c r="H29" s="21"/>
      <c r="I29" s="21"/>
      <c r="J29" s="21"/>
      <c r="K29" s="21"/>
      <c r="L29" s="12"/>
    </row>
    <row r="30" spans="2:12" s="11" customFormat="1" ht="15.75" x14ac:dyDescent="0.2">
      <c r="B30" s="12"/>
      <c r="D30" s="22" t="s">
        <v>21</v>
      </c>
      <c r="J30" s="23">
        <f>ROUND(J123, 2)</f>
        <v>0</v>
      </c>
      <c r="L30" s="12"/>
    </row>
    <row r="31" spans="2:12" s="11" customFormat="1" x14ac:dyDescent="0.2">
      <c r="B31" s="12"/>
      <c r="D31" s="21"/>
      <c r="E31" s="21"/>
      <c r="F31" s="21"/>
      <c r="G31" s="21"/>
      <c r="H31" s="21"/>
      <c r="I31" s="21"/>
      <c r="J31" s="21"/>
      <c r="K31" s="21"/>
      <c r="L31" s="12"/>
    </row>
    <row r="32" spans="2:12" s="11" customFormat="1" ht="12.75" x14ac:dyDescent="0.2">
      <c r="B32" s="12"/>
      <c r="F32" s="24" t="s">
        <v>22</v>
      </c>
      <c r="I32" s="24" t="s">
        <v>23</v>
      </c>
      <c r="J32" s="24" t="s">
        <v>24</v>
      </c>
      <c r="L32" s="12"/>
    </row>
    <row r="33" spans="2:12" s="11" customFormat="1" ht="12.75" x14ac:dyDescent="0.2">
      <c r="B33" s="12"/>
      <c r="D33" s="25" t="s">
        <v>25</v>
      </c>
      <c r="E33" s="8" t="s">
        <v>26</v>
      </c>
      <c r="F33" s="26">
        <f>ROUND((SUM(BE123:BE281)),  2)</f>
        <v>0</v>
      </c>
      <c r="I33" s="27">
        <v>0.21</v>
      </c>
      <c r="J33" s="26">
        <f>ROUND(((SUM(BE123:BE281))*I33),  2)</f>
        <v>0</v>
      </c>
      <c r="L33" s="12"/>
    </row>
    <row r="34" spans="2:12" s="11" customFormat="1" ht="12.75" x14ac:dyDescent="0.2">
      <c r="B34" s="12"/>
      <c r="E34" s="8" t="s">
        <v>27</v>
      </c>
      <c r="F34" s="26">
        <f>ROUND((SUM(BF123:BF281)),  2)</f>
        <v>0</v>
      </c>
      <c r="I34" s="27">
        <v>0.12</v>
      </c>
      <c r="J34" s="26">
        <f>ROUND(((SUM(BF123:BF281))*I34),  2)</f>
        <v>0</v>
      </c>
      <c r="L34" s="12"/>
    </row>
    <row r="35" spans="2:12" s="11" customFormat="1" ht="12.75" x14ac:dyDescent="0.2">
      <c r="B35" s="12"/>
      <c r="E35" s="8" t="s">
        <v>28</v>
      </c>
      <c r="F35" s="26">
        <f>ROUND((SUM(BG123:BG281)),  2)</f>
        <v>0</v>
      </c>
      <c r="I35" s="27">
        <v>0.21</v>
      </c>
      <c r="J35" s="26">
        <f>0</f>
        <v>0</v>
      </c>
      <c r="L35" s="12"/>
    </row>
    <row r="36" spans="2:12" s="11" customFormat="1" ht="12.75" x14ac:dyDescent="0.2">
      <c r="B36" s="12"/>
      <c r="E36" s="8" t="s">
        <v>29</v>
      </c>
      <c r="F36" s="26">
        <f>ROUND((SUM(BH123:BH281)),  2)</f>
        <v>0</v>
      </c>
      <c r="I36" s="27">
        <v>0.12</v>
      </c>
      <c r="J36" s="26">
        <f>0</f>
        <v>0</v>
      </c>
      <c r="L36" s="12"/>
    </row>
    <row r="37" spans="2:12" s="11" customFormat="1" ht="12.75" x14ac:dyDescent="0.2">
      <c r="B37" s="12"/>
      <c r="E37" s="8" t="s">
        <v>30</v>
      </c>
      <c r="F37" s="26">
        <f>ROUND((SUM(BI123:BI281)),  2)</f>
        <v>0</v>
      </c>
      <c r="I37" s="27">
        <v>0</v>
      </c>
      <c r="J37" s="26">
        <f>0</f>
        <v>0</v>
      </c>
      <c r="L37" s="12"/>
    </row>
    <row r="38" spans="2:12" s="11" customFormat="1" x14ac:dyDescent="0.2">
      <c r="B38" s="12"/>
      <c r="L38" s="12"/>
    </row>
    <row r="39" spans="2:12" s="11" customFormat="1" ht="15.75" x14ac:dyDescent="0.2">
      <c r="B39" s="12"/>
      <c r="C39" s="28"/>
      <c r="D39" s="29" t="s">
        <v>31</v>
      </c>
      <c r="E39" s="30"/>
      <c r="F39" s="30"/>
      <c r="G39" s="31" t="s">
        <v>32</v>
      </c>
      <c r="H39" s="32" t="s">
        <v>33</v>
      </c>
      <c r="I39" s="30"/>
      <c r="J39" s="33">
        <f>SUM(J30:J37)</f>
        <v>0</v>
      </c>
      <c r="K39" s="34"/>
      <c r="L39" s="12"/>
    </row>
    <row r="40" spans="2:12" s="11" customFormat="1" x14ac:dyDescent="0.2">
      <c r="B40" s="12"/>
      <c r="L40" s="12"/>
    </row>
    <row r="41" spans="2:12" x14ac:dyDescent="0.2">
      <c r="B41" s="5"/>
      <c r="L41" s="5"/>
    </row>
    <row r="42" spans="2:12" x14ac:dyDescent="0.2">
      <c r="B42" s="5"/>
      <c r="L42" s="5"/>
    </row>
    <row r="43" spans="2:12" x14ac:dyDescent="0.2">
      <c r="B43" s="5"/>
      <c r="L43" s="5"/>
    </row>
    <row r="44" spans="2:12" x14ac:dyDescent="0.2">
      <c r="B44" s="5"/>
      <c r="L44" s="5"/>
    </row>
    <row r="45" spans="2:12" x14ac:dyDescent="0.2">
      <c r="B45" s="5"/>
      <c r="L45" s="5"/>
    </row>
    <row r="46" spans="2:12" x14ac:dyDescent="0.2">
      <c r="B46" s="5"/>
      <c r="L46" s="5"/>
    </row>
    <row r="47" spans="2:12" x14ac:dyDescent="0.2">
      <c r="B47" s="5"/>
      <c r="L47" s="5"/>
    </row>
    <row r="48" spans="2:12" x14ac:dyDescent="0.2">
      <c r="B48" s="5"/>
      <c r="L48" s="5"/>
    </row>
    <row r="49" spans="2:12" x14ac:dyDescent="0.2">
      <c r="B49" s="5"/>
      <c r="L49" s="5"/>
    </row>
    <row r="50" spans="2:12" s="11" customFormat="1" ht="12.75" x14ac:dyDescent="0.2">
      <c r="B50" s="12"/>
      <c r="D50" s="35" t="s">
        <v>34</v>
      </c>
      <c r="E50" s="36"/>
      <c r="F50" s="36"/>
      <c r="G50" s="35" t="s">
        <v>35</v>
      </c>
      <c r="H50" s="36"/>
      <c r="I50" s="36"/>
      <c r="J50" s="36"/>
      <c r="K50" s="36"/>
      <c r="L50" s="12"/>
    </row>
    <row r="51" spans="2:12" x14ac:dyDescent="0.2">
      <c r="B51" s="5"/>
      <c r="L51" s="5"/>
    </row>
    <row r="52" spans="2:12" x14ac:dyDescent="0.2">
      <c r="B52" s="5"/>
      <c r="L52" s="5"/>
    </row>
    <row r="53" spans="2:12" x14ac:dyDescent="0.2">
      <c r="B53" s="5"/>
      <c r="L53" s="5"/>
    </row>
    <row r="54" spans="2:12" x14ac:dyDescent="0.2">
      <c r="B54" s="5"/>
      <c r="L54" s="5"/>
    </row>
    <row r="55" spans="2:12" x14ac:dyDescent="0.2">
      <c r="B55" s="5"/>
      <c r="L55" s="5"/>
    </row>
    <row r="56" spans="2:12" x14ac:dyDescent="0.2">
      <c r="B56" s="5"/>
      <c r="L56" s="5"/>
    </row>
    <row r="57" spans="2:12" x14ac:dyDescent="0.2">
      <c r="B57" s="5"/>
      <c r="L57" s="5"/>
    </row>
    <row r="58" spans="2:12" x14ac:dyDescent="0.2">
      <c r="B58" s="5"/>
      <c r="L58" s="5"/>
    </row>
    <row r="59" spans="2:12" x14ac:dyDescent="0.2">
      <c r="B59" s="5"/>
      <c r="L59" s="5"/>
    </row>
    <row r="60" spans="2:12" x14ac:dyDescent="0.2">
      <c r="B60" s="5"/>
      <c r="L60" s="5"/>
    </row>
    <row r="61" spans="2:12" s="11" customFormat="1" ht="12.75" x14ac:dyDescent="0.2">
      <c r="B61" s="12"/>
      <c r="D61" s="37" t="s">
        <v>36</v>
      </c>
      <c r="E61" s="38"/>
      <c r="F61" s="39" t="s">
        <v>37</v>
      </c>
      <c r="G61" s="37" t="s">
        <v>36</v>
      </c>
      <c r="H61" s="38"/>
      <c r="I61" s="38"/>
      <c r="J61" s="40" t="s">
        <v>37</v>
      </c>
      <c r="K61" s="38"/>
      <c r="L61" s="12"/>
    </row>
    <row r="62" spans="2:12" x14ac:dyDescent="0.2">
      <c r="B62" s="5"/>
      <c r="L62" s="5"/>
    </row>
    <row r="63" spans="2:12" x14ac:dyDescent="0.2">
      <c r="B63" s="5"/>
      <c r="L63" s="5"/>
    </row>
    <row r="64" spans="2:12" x14ac:dyDescent="0.2">
      <c r="B64" s="5"/>
      <c r="L64" s="5"/>
    </row>
    <row r="65" spans="2:12" s="11" customFormat="1" ht="12.75" x14ac:dyDescent="0.2">
      <c r="B65" s="12"/>
      <c r="D65" s="35" t="s">
        <v>38</v>
      </c>
      <c r="E65" s="36"/>
      <c r="F65" s="36"/>
      <c r="G65" s="35" t="s">
        <v>39</v>
      </c>
      <c r="H65" s="36"/>
      <c r="I65" s="36"/>
      <c r="J65" s="36"/>
      <c r="K65" s="36"/>
      <c r="L65" s="12"/>
    </row>
    <row r="66" spans="2:12" x14ac:dyDescent="0.2">
      <c r="B66" s="5"/>
      <c r="L66" s="5"/>
    </row>
    <row r="67" spans="2:12" x14ac:dyDescent="0.2">
      <c r="B67" s="5"/>
      <c r="L67" s="5"/>
    </row>
    <row r="68" spans="2:12" x14ac:dyDescent="0.2">
      <c r="B68" s="5"/>
      <c r="L68" s="5"/>
    </row>
    <row r="69" spans="2:12" x14ac:dyDescent="0.2">
      <c r="B69" s="5"/>
      <c r="L69" s="5"/>
    </row>
    <row r="70" spans="2:12" x14ac:dyDescent="0.2">
      <c r="B70" s="5"/>
      <c r="L70" s="5"/>
    </row>
    <row r="71" spans="2:12" x14ac:dyDescent="0.2">
      <c r="B71" s="5"/>
      <c r="L71" s="5"/>
    </row>
    <row r="72" spans="2:12" x14ac:dyDescent="0.2">
      <c r="B72" s="5"/>
      <c r="L72" s="5"/>
    </row>
    <row r="73" spans="2:12" x14ac:dyDescent="0.2">
      <c r="B73" s="5"/>
      <c r="L73" s="5"/>
    </row>
    <row r="74" spans="2:12" x14ac:dyDescent="0.2">
      <c r="B74" s="5"/>
      <c r="L74" s="5"/>
    </row>
    <row r="75" spans="2:12" x14ac:dyDescent="0.2">
      <c r="B75" s="5"/>
      <c r="L75" s="5"/>
    </row>
    <row r="76" spans="2:12" s="11" customFormat="1" ht="12.75" x14ac:dyDescent="0.2">
      <c r="B76" s="12"/>
      <c r="D76" s="37" t="s">
        <v>36</v>
      </c>
      <c r="E76" s="38"/>
      <c r="F76" s="39" t="s">
        <v>37</v>
      </c>
      <c r="G76" s="37" t="s">
        <v>36</v>
      </c>
      <c r="H76" s="38"/>
      <c r="I76" s="38"/>
      <c r="J76" s="40" t="s">
        <v>37</v>
      </c>
      <c r="K76" s="38"/>
      <c r="L76" s="12"/>
    </row>
    <row r="77" spans="2:12" s="11" customFormat="1" x14ac:dyDescent="0.2"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12"/>
    </row>
    <row r="81" spans="2:47" s="11" customFormat="1" x14ac:dyDescent="0.2"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12"/>
    </row>
    <row r="82" spans="2:47" s="11" customFormat="1" ht="18" x14ac:dyDescent="0.2">
      <c r="B82" s="12"/>
      <c r="C82" s="6" t="s">
        <v>40</v>
      </c>
      <c r="L82" s="12"/>
    </row>
    <row r="83" spans="2:47" s="11" customFormat="1" x14ac:dyDescent="0.2">
      <c r="B83" s="12"/>
      <c r="L83" s="12"/>
    </row>
    <row r="84" spans="2:47" s="11" customFormat="1" ht="12.75" x14ac:dyDescent="0.2">
      <c r="B84" s="12"/>
      <c r="C84" s="8" t="s">
        <v>5</v>
      </c>
      <c r="L84" s="12"/>
    </row>
    <row r="85" spans="2:47" s="11" customFormat="1" ht="12.75" x14ac:dyDescent="0.2">
      <c r="B85" s="12"/>
      <c r="E85" s="9" t="str">
        <f>E7</f>
        <v>Letní stadion Chotěboř</v>
      </c>
      <c r="F85" s="10"/>
      <c r="G85" s="10"/>
      <c r="H85" s="10"/>
      <c r="L85" s="12"/>
    </row>
    <row r="86" spans="2:47" s="11" customFormat="1" ht="12.75" x14ac:dyDescent="0.2">
      <c r="B86" s="12"/>
      <c r="C86" s="8" t="s">
        <v>6</v>
      </c>
      <c r="L86" s="12"/>
    </row>
    <row r="87" spans="2:47" s="11" customFormat="1" ht="19.149999999999999" customHeight="1" x14ac:dyDescent="0.2">
      <c r="B87" s="12"/>
      <c r="E87" s="13" t="str">
        <f>E9</f>
        <v>SO 19 - Parkování v ulici Sportovní</v>
      </c>
      <c r="F87" s="14"/>
      <c r="G87" s="14"/>
      <c r="H87" s="14"/>
      <c r="L87" s="12"/>
    </row>
    <row r="88" spans="2:47" s="11" customFormat="1" x14ac:dyDescent="0.2">
      <c r="B88" s="12"/>
      <c r="L88" s="12"/>
    </row>
    <row r="89" spans="2:47" s="11" customFormat="1" ht="12.75" x14ac:dyDescent="0.2">
      <c r="B89" s="12"/>
      <c r="C89" s="8" t="s">
        <v>11</v>
      </c>
      <c r="F89" s="15" t="str">
        <f>F12</f>
        <v xml:space="preserve"> </v>
      </c>
      <c r="I89" s="8" t="s">
        <v>13</v>
      </c>
      <c r="J89" s="16" t="str">
        <f>IF(J12="","",J12)</f>
        <v>7.8.2023</v>
      </c>
      <c r="L89" s="12"/>
    </row>
    <row r="90" spans="2:47" s="11" customFormat="1" x14ac:dyDescent="0.2">
      <c r="B90" s="12"/>
      <c r="L90" s="12"/>
    </row>
    <row r="91" spans="2:47" s="11" customFormat="1" ht="12.75" x14ac:dyDescent="0.2">
      <c r="B91" s="12"/>
      <c r="C91" s="8" t="s">
        <v>14</v>
      </c>
      <c r="F91" s="15" t="str">
        <f>E15</f>
        <v xml:space="preserve"> </v>
      </c>
      <c r="I91" s="8" t="s">
        <v>18</v>
      </c>
      <c r="J91" s="45" t="str">
        <f>E21</f>
        <v xml:space="preserve"> </v>
      </c>
      <c r="L91" s="12"/>
    </row>
    <row r="92" spans="2:47" s="11" customFormat="1" ht="12.75" x14ac:dyDescent="0.2">
      <c r="B92" s="12"/>
      <c r="C92" s="8" t="s">
        <v>17</v>
      </c>
      <c r="F92" s="15" t="str">
        <f>IF(E18="","",E18)</f>
        <v xml:space="preserve"> </v>
      </c>
      <c r="I92" s="8" t="s">
        <v>19</v>
      </c>
      <c r="J92" s="45" t="str">
        <f>E24</f>
        <v xml:space="preserve"> </v>
      </c>
      <c r="L92" s="12"/>
    </row>
    <row r="93" spans="2:47" s="11" customFormat="1" x14ac:dyDescent="0.2">
      <c r="B93" s="12"/>
      <c r="L93" s="12"/>
    </row>
    <row r="94" spans="2:47" s="11" customFormat="1" ht="12" x14ac:dyDescent="0.2">
      <c r="B94" s="12"/>
      <c r="C94" s="46" t="s">
        <v>41</v>
      </c>
      <c r="D94" s="28"/>
      <c r="E94" s="28"/>
      <c r="F94" s="28"/>
      <c r="G94" s="28"/>
      <c r="H94" s="28"/>
      <c r="I94" s="28"/>
      <c r="J94" s="47" t="s">
        <v>42</v>
      </c>
      <c r="K94" s="28"/>
      <c r="L94" s="12"/>
    </row>
    <row r="95" spans="2:47" s="11" customFormat="1" x14ac:dyDescent="0.2">
      <c r="B95" s="12"/>
      <c r="L95" s="12"/>
    </row>
    <row r="96" spans="2:47" s="11" customFormat="1" ht="15.75" x14ac:dyDescent="0.2">
      <c r="B96" s="12"/>
      <c r="C96" s="48" t="s">
        <v>43</v>
      </c>
      <c r="J96" s="23">
        <f>J123</f>
        <v>0</v>
      </c>
      <c r="L96" s="12"/>
      <c r="AU96" s="2" t="s">
        <v>44</v>
      </c>
    </row>
    <row r="97" spans="2:12" s="49" customFormat="1" ht="15" x14ac:dyDescent="0.2">
      <c r="B97" s="50"/>
      <c r="D97" s="51" t="s">
        <v>45</v>
      </c>
      <c r="E97" s="52"/>
      <c r="F97" s="52"/>
      <c r="G97" s="52"/>
      <c r="H97" s="52"/>
      <c r="I97" s="52"/>
      <c r="J97" s="53">
        <f>J124</f>
        <v>0</v>
      </c>
      <c r="L97" s="50"/>
    </row>
    <row r="98" spans="2:12" s="54" customFormat="1" ht="12.75" x14ac:dyDescent="0.2">
      <c r="B98" s="55"/>
      <c r="D98" s="56" t="s">
        <v>46</v>
      </c>
      <c r="E98" s="57"/>
      <c r="F98" s="57"/>
      <c r="G98" s="57"/>
      <c r="H98" s="57"/>
      <c r="I98" s="57"/>
      <c r="J98" s="58">
        <f>J125</f>
        <v>0</v>
      </c>
      <c r="L98" s="55"/>
    </row>
    <row r="99" spans="2:12" s="54" customFormat="1" ht="12.75" x14ac:dyDescent="0.2">
      <c r="B99" s="55"/>
      <c r="D99" s="56" t="s">
        <v>47</v>
      </c>
      <c r="E99" s="57"/>
      <c r="F99" s="57"/>
      <c r="G99" s="57"/>
      <c r="H99" s="57"/>
      <c r="I99" s="57"/>
      <c r="J99" s="58">
        <f>J183</f>
        <v>0</v>
      </c>
      <c r="L99" s="55"/>
    </row>
    <row r="100" spans="2:12" s="54" customFormat="1" ht="12.75" x14ac:dyDescent="0.2">
      <c r="B100" s="55"/>
      <c r="D100" s="56" t="s">
        <v>48</v>
      </c>
      <c r="E100" s="57"/>
      <c r="F100" s="57"/>
      <c r="G100" s="57"/>
      <c r="H100" s="57"/>
      <c r="I100" s="57"/>
      <c r="J100" s="58">
        <f>J224</f>
        <v>0</v>
      </c>
      <c r="L100" s="55"/>
    </row>
    <row r="101" spans="2:12" s="54" customFormat="1" ht="12.75" x14ac:dyDescent="0.2">
      <c r="B101" s="55"/>
      <c r="D101" s="56" t="s">
        <v>49</v>
      </c>
      <c r="E101" s="57"/>
      <c r="F101" s="57"/>
      <c r="G101" s="57"/>
      <c r="H101" s="57"/>
      <c r="I101" s="57"/>
      <c r="J101" s="58">
        <f>J256</f>
        <v>0</v>
      </c>
      <c r="L101" s="55"/>
    </row>
    <row r="102" spans="2:12" s="49" customFormat="1" ht="15" x14ac:dyDescent="0.2">
      <c r="B102" s="50"/>
      <c r="D102" s="51" t="s">
        <v>50</v>
      </c>
      <c r="E102" s="52"/>
      <c r="F102" s="52"/>
      <c r="G102" s="52"/>
      <c r="H102" s="52"/>
      <c r="I102" s="52"/>
      <c r="J102" s="53">
        <f>J275</f>
        <v>0</v>
      </c>
      <c r="L102" s="50"/>
    </row>
    <row r="103" spans="2:12" s="54" customFormat="1" ht="12.75" x14ac:dyDescent="0.2">
      <c r="B103" s="55"/>
      <c r="D103" s="56" t="s">
        <v>51</v>
      </c>
      <c r="E103" s="57"/>
      <c r="F103" s="57"/>
      <c r="G103" s="57"/>
      <c r="H103" s="57"/>
      <c r="I103" s="57"/>
      <c r="J103" s="58">
        <f>J276</f>
        <v>0</v>
      </c>
      <c r="L103" s="55"/>
    </row>
    <row r="104" spans="2:12" s="11" customFormat="1" x14ac:dyDescent="0.2">
      <c r="B104" s="12"/>
      <c r="L104" s="12"/>
    </row>
    <row r="105" spans="2:12" s="11" customFormat="1" x14ac:dyDescent="0.2">
      <c r="B105" s="41"/>
      <c r="C105" s="42"/>
      <c r="D105" s="42"/>
      <c r="E105" s="42"/>
      <c r="F105" s="42"/>
      <c r="G105" s="42"/>
      <c r="H105" s="42"/>
      <c r="I105" s="42"/>
      <c r="J105" s="42"/>
      <c r="K105" s="42"/>
      <c r="L105" s="12"/>
    </row>
    <row r="109" spans="2:12" s="11" customFormat="1" x14ac:dyDescent="0.2">
      <c r="B109" s="43"/>
      <c r="C109" s="44"/>
      <c r="D109" s="44"/>
      <c r="E109" s="44"/>
      <c r="F109" s="44"/>
      <c r="G109" s="44"/>
      <c r="H109" s="44"/>
      <c r="I109" s="44"/>
      <c r="J109" s="44"/>
      <c r="K109" s="44"/>
      <c r="L109" s="12"/>
    </row>
    <row r="110" spans="2:12" s="11" customFormat="1" ht="18" x14ac:dyDescent="0.2">
      <c r="B110" s="12"/>
      <c r="C110" s="6" t="s">
        <v>52</v>
      </c>
      <c r="L110" s="12"/>
    </row>
    <row r="111" spans="2:12" s="11" customFormat="1" x14ac:dyDescent="0.2">
      <c r="B111" s="12"/>
      <c r="L111" s="12"/>
    </row>
    <row r="112" spans="2:12" s="11" customFormat="1" ht="12.75" x14ac:dyDescent="0.2">
      <c r="B112" s="12"/>
      <c r="C112" s="8" t="s">
        <v>5</v>
      </c>
      <c r="L112" s="12"/>
    </row>
    <row r="113" spans="2:65" s="11" customFormat="1" ht="12.75" x14ac:dyDescent="0.2">
      <c r="B113" s="12"/>
      <c r="E113" s="9" t="str">
        <f>E7</f>
        <v>Letní stadion Chotěboř</v>
      </c>
      <c r="F113" s="10"/>
      <c r="G113" s="10"/>
      <c r="H113" s="10"/>
      <c r="L113" s="12"/>
    </row>
    <row r="114" spans="2:65" s="11" customFormat="1" ht="12.75" x14ac:dyDescent="0.2">
      <c r="B114" s="12"/>
      <c r="C114" s="8" t="s">
        <v>6</v>
      </c>
      <c r="L114" s="12"/>
    </row>
    <row r="115" spans="2:65" s="11" customFormat="1" ht="17.45" customHeight="1" x14ac:dyDescent="0.2">
      <c r="B115" s="12"/>
      <c r="E115" s="13" t="str">
        <f>E9</f>
        <v>SO 19 - Parkování v ulici Sportovní</v>
      </c>
      <c r="F115" s="14"/>
      <c r="G115" s="14"/>
      <c r="H115" s="14"/>
      <c r="L115" s="12"/>
    </row>
    <row r="116" spans="2:65" s="11" customFormat="1" x14ac:dyDescent="0.2">
      <c r="B116" s="12"/>
      <c r="L116" s="12"/>
    </row>
    <row r="117" spans="2:65" s="11" customFormat="1" ht="12.75" x14ac:dyDescent="0.2">
      <c r="B117" s="12"/>
      <c r="C117" s="8" t="s">
        <v>11</v>
      </c>
      <c r="F117" s="15" t="str">
        <f>F12</f>
        <v xml:space="preserve"> </v>
      </c>
      <c r="I117" s="8" t="s">
        <v>13</v>
      </c>
      <c r="J117" s="16" t="str">
        <f>IF(J12="","",J12)</f>
        <v>7.8.2023</v>
      </c>
      <c r="L117" s="12"/>
    </row>
    <row r="118" spans="2:65" s="11" customFormat="1" x14ac:dyDescent="0.2">
      <c r="B118" s="12"/>
      <c r="L118" s="12"/>
    </row>
    <row r="119" spans="2:65" s="11" customFormat="1" ht="12.75" x14ac:dyDescent="0.2">
      <c r="B119" s="12"/>
      <c r="C119" s="8" t="s">
        <v>14</v>
      </c>
      <c r="F119" s="15" t="str">
        <f>E15</f>
        <v xml:space="preserve"> </v>
      </c>
      <c r="I119" s="8" t="s">
        <v>18</v>
      </c>
      <c r="J119" s="45" t="str">
        <f>E21</f>
        <v xml:space="preserve"> </v>
      </c>
      <c r="L119" s="12"/>
    </row>
    <row r="120" spans="2:65" s="11" customFormat="1" ht="12.75" x14ac:dyDescent="0.2">
      <c r="B120" s="12"/>
      <c r="C120" s="8" t="s">
        <v>17</v>
      </c>
      <c r="F120" s="15" t="str">
        <f>IF(E18="","",E18)</f>
        <v xml:space="preserve"> </v>
      </c>
      <c r="I120" s="8" t="s">
        <v>19</v>
      </c>
      <c r="J120" s="45" t="str">
        <f>E24</f>
        <v xml:space="preserve"> </v>
      </c>
      <c r="L120" s="12"/>
    </row>
    <row r="121" spans="2:65" s="11" customFormat="1" x14ac:dyDescent="0.2">
      <c r="B121" s="12"/>
      <c r="L121" s="12"/>
    </row>
    <row r="122" spans="2:65" s="59" customFormat="1" ht="24" x14ac:dyDescent="0.2">
      <c r="B122" s="60"/>
      <c r="C122" s="61" t="s">
        <v>53</v>
      </c>
      <c r="D122" s="62" t="s">
        <v>54</v>
      </c>
      <c r="E122" s="62" t="s">
        <v>55</v>
      </c>
      <c r="F122" s="62" t="s">
        <v>56</v>
      </c>
      <c r="G122" s="62" t="s">
        <v>57</v>
      </c>
      <c r="H122" s="62" t="s">
        <v>58</v>
      </c>
      <c r="I122" s="62" t="s">
        <v>59</v>
      </c>
      <c r="J122" s="63" t="s">
        <v>42</v>
      </c>
      <c r="K122" s="64" t="s">
        <v>60</v>
      </c>
      <c r="L122" s="60"/>
      <c r="M122" s="65" t="s">
        <v>9</v>
      </c>
      <c r="N122" s="66" t="s">
        <v>25</v>
      </c>
      <c r="O122" s="66" t="s">
        <v>61</v>
      </c>
      <c r="P122" s="66" t="s">
        <v>62</v>
      </c>
      <c r="Q122" s="66" t="s">
        <v>63</v>
      </c>
      <c r="R122" s="66" t="s">
        <v>64</v>
      </c>
      <c r="S122" s="66" t="s">
        <v>65</v>
      </c>
      <c r="T122" s="67" t="s">
        <v>66</v>
      </c>
    </row>
    <row r="123" spans="2:65" s="11" customFormat="1" ht="15.75" x14ac:dyDescent="0.25">
      <c r="B123" s="12"/>
      <c r="C123" s="68" t="s">
        <v>67</v>
      </c>
      <c r="J123" s="69">
        <f>BK123</f>
        <v>0</v>
      </c>
      <c r="L123" s="12"/>
      <c r="M123" s="70"/>
      <c r="N123" s="21"/>
      <c r="O123" s="21"/>
      <c r="P123" s="71">
        <f>P124+P275</f>
        <v>411.38142299999998</v>
      </c>
      <c r="Q123" s="21"/>
      <c r="R123" s="71">
        <f>R124+R275</f>
        <v>83.750836399999997</v>
      </c>
      <c r="S123" s="21"/>
      <c r="T123" s="72">
        <f>T124+T275</f>
        <v>55.204074999999996</v>
      </c>
      <c r="AT123" s="2" t="s">
        <v>68</v>
      </c>
      <c r="AU123" s="2" t="s">
        <v>44</v>
      </c>
      <c r="BK123" s="73">
        <f>BK124+BK275</f>
        <v>0</v>
      </c>
    </row>
    <row r="124" spans="2:65" s="74" customFormat="1" ht="15" x14ac:dyDescent="0.2">
      <c r="B124" s="75"/>
      <c r="D124" s="76" t="s">
        <v>68</v>
      </c>
      <c r="E124" s="77" t="s">
        <v>69</v>
      </c>
      <c r="F124" s="77" t="s">
        <v>70</v>
      </c>
      <c r="J124" s="78">
        <f>BK124</f>
        <v>0</v>
      </c>
      <c r="L124" s="75"/>
      <c r="M124" s="79"/>
      <c r="P124" s="80">
        <f>P125+P183+P224+P256</f>
        <v>411.38142299999998</v>
      </c>
      <c r="R124" s="80">
        <f>R125+R183+R224+R256</f>
        <v>83.750836399999997</v>
      </c>
      <c r="T124" s="81">
        <f>T125+T183+T224+T256</f>
        <v>55.204074999999996</v>
      </c>
      <c r="AR124" s="76" t="s">
        <v>71</v>
      </c>
      <c r="AT124" s="82" t="s">
        <v>68</v>
      </c>
      <c r="AU124" s="82" t="s">
        <v>72</v>
      </c>
      <c r="AY124" s="76" t="s">
        <v>73</v>
      </c>
      <c r="BK124" s="83">
        <f>BK125+BK183+BK224+BK256</f>
        <v>0</v>
      </c>
    </row>
    <row r="125" spans="2:65" s="74" customFormat="1" ht="12.75" x14ac:dyDescent="0.2">
      <c r="B125" s="75"/>
      <c r="D125" s="76" t="s">
        <v>68</v>
      </c>
      <c r="E125" s="84" t="s">
        <v>71</v>
      </c>
      <c r="F125" s="84" t="s">
        <v>74</v>
      </c>
      <c r="J125" s="85">
        <f>BK125</f>
        <v>0</v>
      </c>
      <c r="L125" s="75"/>
      <c r="M125" s="79"/>
      <c r="P125" s="80">
        <f>SUM(P126:P182)</f>
        <v>99.596275999999989</v>
      </c>
      <c r="R125" s="80">
        <f>SUM(R126:R182)</f>
        <v>1.04128E-2</v>
      </c>
      <c r="T125" s="81">
        <f>SUM(T126:T182)</f>
        <v>52.321674999999999</v>
      </c>
      <c r="AR125" s="76" t="s">
        <v>71</v>
      </c>
      <c r="AT125" s="82" t="s">
        <v>68</v>
      </c>
      <c r="AU125" s="82" t="s">
        <v>71</v>
      </c>
      <c r="AY125" s="76" t="s">
        <v>73</v>
      </c>
      <c r="BK125" s="83">
        <f>SUM(BK126:BK182)</f>
        <v>0</v>
      </c>
    </row>
    <row r="126" spans="2:65" s="11" customFormat="1" ht="72" x14ac:dyDescent="0.2">
      <c r="B126" s="12"/>
      <c r="C126" s="86" t="s">
        <v>71</v>
      </c>
      <c r="D126" s="86" t="s">
        <v>75</v>
      </c>
      <c r="E126" s="87" t="s">
        <v>76</v>
      </c>
      <c r="F126" s="88" t="s">
        <v>77</v>
      </c>
      <c r="G126" s="89" t="s">
        <v>78</v>
      </c>
      <c r="H126" s="90">
        <v>34.97</v>
      </c>
      <c r="I126" s="91"/>
      <c r="J126" s="91">
        <f>ROUND(I126*H126,2)</f>
        <v>0</v>
      </c>
      <c r="K126" s="92"/>
      <c r="L126" s="12"/>
      <c r="M126" s="93" t="s">
        <v>9</v>
      </c>
      <c r="N126" s="94" t="s">
        <v>26</v>
      </c>
      <c r="O126" s="95">
        <v>0.20799999999999999</v>
      </c>
      <c r="P126" s="95">
        <f>O126*H126</f>
        <v>7.2737599999999993</v>
      </c>
      <c r="Q126" s="95">
        <v>0</v>
      </c>
      <c r="R126" s="95">
        <f>Q126*H126</f>
        <v>0</v>
      </c>
      <c r="S126" s="95">
        <v>0.255</v>
      </c>
      <c r="T126" s="96">
        <f>S126*H126</f>
        <v>8.917349999999999</v>
      </c>
      <c r="AR126" s="97" t="s">
        <v>79</v>
      </c>
      <c r="AT126" s="97" t="s">
        <v>75</v>
      </c>
      <c r="AU126" s="97" t="s">
        <v>1</v>
      </c>
      <c r="AY126" s="2" t="s">
        <v>73</v>
      </c>
      <c r="BE126" s="98">
        <f>IF(N126="základní",J126,0)</f>
        <v>0</v>
      </c>
      <c r="BF126" s="98">
        <f>IF(N126="snížená",J126,0)</f>
        <v>0</v>
      </c>
      <c r="BG126" s="98">
        <f>IF(N126="zákl. přenesená",J126,0)</f>
        <v>0</v>
      </c>
      <c r="BH126" s="98">
        <f>IF(N126="sníž. přenesená",J126,0)</f>
        <v>0</v>
      </c>
      <c r="BI126" s="98">
        <f>IF(N126="nulová",J126,0)</f>
        <v>0</v>
      </c>
      <c r="BJ126" s="2" t="s">
        <v>71</v>
      </c>
      <c r="BK126" s="98">
        <f>ROUND(I126*H126,2)</f>
        <v>0</v>
      </c>
      <c r="BL126" s="2" t="s">
        <v>79</v>
      </c>
      <c r="BM126" s="97" t="s">
        <v>80</v>
      </c>
    </row>
    <row r="127" spans="2:65" s="99" customFormat="1" x14ac:dyDescent="0.2">
      <c r="B127" s="100"/>
      <c r="D127" s="101" t="s">
        <v>81</v>
      </c>
      <c r="E127" s="102" t="s">
        <v>9</v>
      </c>
      <c r="F127" s="103" t="s">
        <v>82</v>
      </c>
      <c r="H127" s="104">
        <v>34.97</v>
      </c>
      <c r="L127" s="100"/>
      <c r="M127" s="105"/>
      <c r="T127" s="106"/>
      <c r="AT127" s="102" t="s">
        <v>81</v>
      </c>
      <c r="AU127" s="102" t="s">
        <v>1</v>
      </c>
      <c r="AV127" s="99" t="s">
        <v>1</v>
      </c>
      <c r="AW127" s="99" t="s">
        <v>83</v>
      </c>
      <c r="AX127" s="99" t="s">
        <v>72</v>
      </c>
      <c r="AY127" s="102" t="s">
        <v>73</v>
      </c>
    </row>
    <row r="128" spans="2:65" s="107" customFormat="1" x14ac:dyDescent="0.2">
      <c r="B128" s="108"/>
      <c r="D128" s="101" t="s">
        <v>81</v>
      </c>
      <c r="E128" s="109" t="s">
        <v>9</v>
      </c>
      <c r="F128" s="110" t="s">
        <v>84</v>
      </c>
      <c r="H128" s="111">
        <v>34.97</v>
      </c>
      <c r="L128" s="108"/>
      <c r="M128" s="112"/>
      <c r="T128" s="113"/>
      <c r="AT128" s="109" t="s">
        <v>81</v>
      </c>
      <c r="AU128" s="109" t="s">
        <v>1</v>
      </c>
      <c r="AV128" s="107" t="s">
        <v>79</v>
      </c>
      <c r="AW128" s="107" t="s">
        <v>83</v>
      </c>
      <c r="AX128" s="107" t="s">
        <v>71</v>
      </c>
      <c r="AY128" s="109" t="s">
        <v>73</v>
      </c>
    </row>
    <row r="129" spans="2:65" s="11" customFormat="1" ht="48" x14ac:dyDescent="0.2">
      <c r="B129" s="12"/>
      <c r="C129" s="86" t="s">
        <v>1</v>
      </c>
      <c r="D129" s="86" t="s">
        <v>75</v>
      </c>
      <c r="E129" s="87" t="s">
        <v>85</v>
      </c>
      <c r="F129" s="88" t="s">
        <v>86</v>
      </c>
      <c r="G129" s="89" t="s">
        <v>78</v>
      </c>
      <c r="H129" s="90">
        <v>80.745000000000005</v>
      </c>
      <c r="I129" s="91"/>
      <c r="J129" s="91">
        <f>ROUND(I129*H129,2)</f>
        <v>0</v>
      </c>
      <c r="K129" s="92"/>
      <c r="L129" s="12"/>
      <c r="M129" s="93" t="s">
        <v>9</v>
      </c>
      <c r="N129" s="94" t="s">
        <v>26</v>
      </c>
      <c r="O129" s="95">
        <v>7.5999999999999998E-2</v>
      </c>
      <c r="P129" s="95">
        <f>O129*H129</f>
        <v>6.1366200000000006</v>
      </c>
      <c r="Q129" s="95">
        <v>4.0000000000000003E-5</v>
      </c>
      <c r="R129" s="95">
        <f>Q129*H129</f>
        <v>3.2298000000000006E-3</v>
      </c>
      <c r="S129" s="95">
        <v>0.115</v>
      </c>
      <c r="T129" s="96">
        <f>S129*H129</f>
        <v>9.2856750000000012</v>
      </c>
      <c r="AR129" s="97" t="s">
        <v>79</v>
      </c>
      <c r="AT129" s="97" t="s">
        <v>75</v>
      </c>
      <c r="AU129" s="97" t="s">
        <v>1</v>
      </c>
      <c r="AY129" s="2" t="s">
        <v>73</v>
      </c>
      <c r="BE129" s="98">
        <f>IF(N129="základní",J129,0)</f>
        <v>0</v>
      </c>
      <c r="BF129" s="98">
        <f>IF(N129="snížená",J129,0)</f>
        <v>0</v>
      </c>
      <c r="BG129" s="98">
        <f>IF(N129="zákl. přenesená",J129,0)</f>
        <v>0</v>
      </c>
      <c r="BH129" s="98">
        <f>IF(N129="sníž. přenesená",J129,0)</f>
        <v>0</v>
      </c>
      <c r="BI129" s="98">
        <f>IF(N129="nulová",J129,0)</f>
        <v>0</v>
      </c>
      <c r="BJ129" s="2" t="s">
        <v>71</v>
      </c>
      <c r="BK129" s="98">
        <f>ROUND(I129*H129,2)</f>
        <v>0</v>
      </c>
      <c r="BL129" s="2" t="s">
        <v>79</v>
      </c>
      <c r="BM129" s="97" t="s">
        <v>87</v>
      </c>
    </row>
    <row r="130" spans="2:65" s="99" customFormat="1" x14ac:dyDescent="0.2">
      <c r="B130" s="100"/>
      <c r="D130" s="101" t="s">
        <v>81</v>
      </c>
      <c r="E130" s="102" t="s">
        <v>9</v>
      </c>
      <c r="F130" s="103" t="s">
        <v>88</v>
      </c>
      <c r="H130" s="104">
        <v>80.745000000000005</v>
      </c>
      <c r="L130" s="100"/>
      <c r="M130" s="105"/>
      <c r="T130" s="106"/>
      <c r="AT130" s="102" t="s">
        <v>81</v>
      </c>
      <c r="AU130" s="102" t="s">
        <v>1</v>
      </c>
      <c r="AV130" s="99" t="s">
        <v>1</v>
      </c>
      <c r="AW130" s="99" t="s">
        <v>83</v>
      </c>
      <c r="AX130" s="99" t="s">
        <v>72</v>
      </c>
      <c r="AY130" s="102" t="s">
        <v>73</v>
      </c>
    </row>
    <row r="131" spans="2:65" s="107" customFormat="1" x14ac:dyDescent="0.2">
      <c r="B131" s="108"/>
      <c r="D131" s="101" t="s">
        <v>81</v>
      </c>
      <c r="E131" s="109" t="s">
        <v>9</v>
      </c>
      <c r="F131" s="110" t="s">
        <v>84</v>
      </c>
      <c r="H131" s="111">
        <v>80.745000000000005</v>
      </c>
      <c r="L131" s="108"/>
      <c r="M131" s="112"/>
      <c r="T131" s="113"/>
      <c r="AT131" s="109" t="s">
        <v>81</v>
      </c>
      <c r="AU131" s="109" t="s">
        <v>1</v>
      </c>
      <c r="AV131" s="107" t="s">
        <v>79</v>
      </c>
      <c r="AW131" s="107" t="s">
        <v>83</v>
      </c>
      <c r="AX131" s="107" t="s">
        <v>71</v>
      </c>
      <c r="AY131" s="109" t="s">
        <v>73</v>
      </c>
    </row>
    <row r="132" spans="2:65" s="11" customFormat="1" ht="48" x14ac:dyDescent="0.2">
      <c r="B132" s="12"/>
      <c r="C132" s="86" t="s">
        <v>89</v>
      </c>
      <c r="D132" s="86" t="s">
        <v>75</v>
      </c>
      <c r="E132" s="87" t="s">
        <v>90</v>
      </c>
      <c r="F132" s="88" t="s">
        <v>91</v>
      </c>
      <c r="G132" s="89" t="s">
        <v>92</v>
      </c>
      <c r="H132" s="90">
        <v>161.49</v>
      </c>
      <c r="I132" s="91"/>
      <c r="J132" s="91">
        <f>ROUND(I132*H132,2)</f>
        <v>0</v>
      </c>
      <c r="K132" s="92"/>
      <c r="L132" s="12"/>
      <c r="M132" s="93" t="s">
        <v>9</v>
      </c>
      <c r="N132" s="94" t="s">
        <v>26</v>
      </c>
      <c r="O132" s="95">
        <v>0.13300000000000001</v>
      </c>
      <c r="P132" s="95">
        <f>O132*H132</f>
        <v>21.478170000000002</v>
      </c>
      <c r="Q132" s="95">
        <v>0</v>
      </c>
      <c r="R132" s="95">
        <f>Q132*H132</f>
        <v>0</v>
      </c>
      <c r="S132" s="95">
        <v>0.20499999999999999</v>
      </c>
      <c r="T132" s="96">
        <f>S132*H132</f>
        <v>33.105449999999998</v>
      </c>
      <c r="AR132" s="97" t="s">
        <v>79</v>
      </c>
      <c r="AT132" s="97" t="s">
        <v>75</v>
      </c>
      <c r="AU132" s="97" t="s">
        <v>1</v>
      </c>
      <c r="AY132" s="2" t="s">
        <v>73</v>
      </c>
      <c r="BE132" s="98">
        <f>IF(N132="základní",J132,0)</f>
        <v>0</v>
      </c>
      <c r="BF132" s="98">
        <f>IF(N132="snížená",J132,0)</f>
        <v>0</v>
      </c>
      <c r="BG132" s="98">
        <f>IF(N132="zákl. přenesená",J132,0)</f>
        <v>0</v>
      </c>
      <c r="BH132" s="98">
        <f>IF(N132="sníž. přenesená",J132,0)</f>
        <v>0</v>
      </c>
      <c r="BI132" s="98">
        <f>IF(N132="nulová",J132,0)</f>
        <v>0</v>
      </c>
      <c r="BJ132" s="2" t="s">
        <v>71</v>
      </c>
      <c r="BK132" s="98">
        <f>ROUND(I132*H132,2)</f>
        <v>0</v>
      </c>
      <c r="BL132" s="2" t="s">
        <v>79</v>
      </c>
      <c r="BM132" s="97" t="s">
        <v>93</v>
      </c>
    </row>
    <row r="133" spans="2:65" s="99" customFormat="1" x14ac:dyDescent="0.2">
      <c r="B133" s="100"/>
      <c r="D133" s="101" t="s">
        <v>81</v>
      </c>
      <c r="E133" s="102" t="s">
        <v>9</v>
      </c>
      <c r="F133" s="103" t="s">
        <v>94</v>
      </c>
      <c r="H133" s="104">
        <v>161.49</v>
      </c>
      <c r="L133" s="100"/>
      <c r="M133" s="105"/>
      <c r="T133" s="106"/>
      <c r="AT133" s="102" t="s">
        <v>81</v>
      </c>
      <c r="AU133" s="102" t="s">
        <v>1</v>
      </c>
      <c r="AV133" s="99" t="s">
        <v>1</v>
      </c>
      <c r="AW133" s="99" t="s">
        <v>83</v>
      </c>
      <c r="AX133" s="99" t="s">
        <v>72</v>
      </c>
      <c r="AY133" s="102" t="s">
        <v>73</v>
      </c>
    </row>
    <row r="134" spans="2:65" s="107" customFormat="1" x14ac:dyDescent="0.2">
      <c r="B134" s="108"/>
      <c r="D134" s="101" t="s">
        <v>81</v>
      </c>
      <c r="E134" s="109" t="s">
        <v>9</v>
      </c>
      <c r="F134" s="110" t="s">
        <v>84</v>
      </c>
      <c r="H134" s="111">
        <v>161.49</v>
      </c>
      <c r="L134" s="108"/>
      <c r="M134" s="112"/>
      <c r="T134" s="113"/>
      <c r="AT134" s="109" t="s">
        <v>81</v>
      </c>
      <c r="AU134" s="109" t="s">
        <v>1</v>
      </c>
      <c r="AV134" s="107" t="s">
        <v>79</v>
      </c>
      <c r="AW134" s="107" t="s">
        <v>83</v>
      </c>
      <c r="AX134" s="107" t="s">
        <v>71</v>
      </c>
      <c r="AY134" s="109" t="s">
        <v>73</v>
      </c>
    </row>
    <row r="135" spans="2:65" s="11" customFormat="1" ht="36" x14ac:dyDescent="0.2">
      <c r="B135" s="12"/>
      <c r="C135" s="86" t="s">
        <v>79</v>
      </c>
      <c r="D135" s="86" t="s">
        <v>75</v>
      </c>
      <c r="E135" s="87" t="s">
        <v>95</v>
      </c>
      <c r="F135" s="88" t="s">
        <v>96</v>
      </c>
      <c r="G135" s="89" t="s">
        <v>92</v>
      </c>
      <c r="H135" s="90">
        <v>25.33</v>
      </c>
      <c r="I135" s="91"/>
      <c r="J135" s="91">
        <f>ROUND(I135*H135,2)</f>
        <v>0</v>
      </c>
      <c r="K135" s="92"/>
      <c r="L135" s="12"/>
      <c r="M135" s="93" t="s">
        <v>9</v>
      </c>
      <c r="N135" s="94" t="s">
        <v>26</v>
      </c>
      <c r="O135" s="95">
        <v>9.5000000000000001E-2</v>
      </c>
      <c r="P135" s="95">
        <f>O135*H135</f>
        <v>2.4063499999999998</v>
      </c>
      <c r="Q135" s="95">
        <v>0</v>
      </c>
      <c r="R135" s="95">
        <f>Q135*H135</f>
        <v>0</v>
      </c>
      <c r="S135" s="95">
        <v>0.04</v>
      </c>
      <c r="T135" s="96">
        <f>S135*H135</f>
        <v>1.0131999999999999</v>
      </c>
      <c r="AR135" s="97" t="s">
        <v>79</v>
      </c>
      <c r="AT135" s="97" t="s">
        <v>75</v>
      </c>
      <c r="AU135" s="97" t="s">
        <v>1</v>
      </c>
      <c r="AY135" s="2" t="s">
        <v>73</v>
      </c>
      <c r="BE135" s="98">
        <f>IF(N135="základní",J135,0)</f>
        <v>0</v>
      </c>
      <c r="BF135" s="98">
        <f>IF(N135="snížená",J135,0)</f>
        <v>0</v>
      </c>
      <c r="BG135" s="98">
        <f>IF(N135="zákl. přenesená",J135,0)</f>
        <v>0</v>
      </c>
      <c r="BH135" s="98">
        <f>IF(N135="sníž. přenesená",J135,0)</f>
        <v>0</v>
      </c>
      <c r="BI135" s="98">
        <f>IF(N135="nulová",J135,0)</f>
        <v>0</v>
      </c>
      <c r="BJ135" s="2" t="s">
        <v>71</v>
      </c>
      <c r="BK135" s="98">
        <f>ROUND(I135*H135,2)</f>
        <v>0</v>
      </c>
      <c r="BL135" s="2" t="s">
        <v>79</v>
      </c>
      <c r="BM135" s="97" t="s">
        <v>97</v>
      </c>
    </row>
    <row r="136" spans="2:65" s="99" customFormat="1" x14ac:dyDescent="0.2">
      <c r="B136" s="100"/>
      <c r="D136" s="101" t="s">
        <v>81</v>
      </c>
      <c r="E136" s="102" t="s">
        <v>9</v>
      </c>
      <c r="F136" s="103" t="s">
        <v>98</v>
      </c>
      <c r="H136" s="104">
        <v>25.33</v>
      </c>
      <c r="L136" s="100"/>
      <c r="M136" s="105"/>
      <c r="T136" s="106"/>
      <c r="AT136" s="102" t="s">
        <v>81</v>
      </c>
      <c r="AU136" s="102" t="s">
        <v>1</v>
      </c>
      <c r="AV136" s="99" t="s">
        <v>1</v>
      </c>
      <c r="AW136" s="99" t="s">
        <v>83</v>
      </c>
      <c r="AX136" s="99" t="s">
        <v>72</v>
      </c>
      <c r="AY136" s="102" t="s">
        <v>73</v>
      </c>
    </row>
    <row r="137" spans="2:65" s="107" customFormat="1" x14ac:dyDescent="0.2">
      <c r="B137" s="108"/>
      <c r="D137" s="101" t="s">
        <v>81</v>
      </c>
      <c r="E137" s="109" t="s">
        <v>9</v>
      </c>
      <c r="F137" s="110" t="s">
        <v>84</v>
      </c>
      <c r="H137" s="111">
        <v>25.33</v>
      </c>
      <c r="L137" s="108"/>
      <c r="M137" s="112"/>
      <c r="T137" s="113"/>
      <c r="AT137" s="109" t="s">
        <v>81</v>
      </c>
      <c r="AU137" s="109" t="s">
        <v>1</v>
      </c>
      <c r="AV137" s="107" t="s">
        <v>79</v>
      </c>
      <c r="AW137" s="107" t="s">
        <v>83</v>
      </c>
      <c r="AX137" s="107" t="s">
        <v>71</v>
      </c>
      <c r="AY137" s="109" t="s">
        <v>73</v>
      </c>
    </row>
    <row r="138" spans="2:65" s="11" customFormat="1" ht="24" x14ac:dyDescent="0.2">
      <c r="B138" s="12"/>
      <c r="C138" s="86" t="s">
        <v>99</v>
      </c>
      <c r="D138" s="86" t="s">
        <v>75</v>
      </c>
      <c r="E138" s="87" t="s">
        <v>100</v>
      </c>
      <c r="F138" s="88" t="s">
        <v>101</v>
      </c>
      <c r="G138" s="89" t="s">
        <v>78</v>
      </c>
      <c r="H138" s="90">
        <v>414.74</v>
      </c>
      <c r="I138" s="91"/>
      <c r="J138" s="91">
        <f>ROUND(I138*H138,2)</f>
        <v>0</v>
      </c>
      <c r="K138" s="92"/>
      <c r="L138" s="12"/>
      <c r="M138" s="93" t="s">
        <v>9</v>
      </c>
      <c r="N138" s="94" t="s">
        <v>26</v>
      </c>
      <c r="O138" s="95">
        <v>2.5999999999999999E-2</v>
      </c>
      <c r="P138" s="95">
        <f>O138*H138</f>
        <v>10.783239999999999</v>
      </c>
      <c r="Q138" s="95">
        <v>0</v>
      </c>
      <c r="R138" s="95">
        <f>Q138*H138</f>
        <v>0</v>
      </c>
      <c r="S138" s="95">
        <v>0</v>
      </c>
      <c r="T138" s="96">
        <f>S138*H138</f>
        <v>0</v>
      </c>
      <c r="AR138" s="97" t="s">
        <v>79</v>
      </c>
      <c r="AT138" s="97" t="s">
        <v>75</v>
      </c>
      <c r="AU138" s="97" t="s">
        <v>1</v>
      </c>
      <c r="AY138" s="2" t="s">
        <v>73</v>
      </c>
      <c r="BE138" s="98">
        <f>IF(N138="základní",J138,0)</f>
        <v>0</v>
      </c>
      <c r="BF138" s="98">
        <f>IF(N138="snížená",J138,0)</f>
        <v>0</v>
      </c>
      <c r="BG138" s="98">
        <f>IF(N138="zákl. přenesená",J138,0)</f>
        <v>0</v>
      </c>
      <c r="BH138" s="98">
        <f>IF(N138="sníž. přenesená",J138,0)</f>
        <v>0</v>
      </c>
      <c r="BI138" s="98">
        <f>IF(N138="nulová",J138,0)</f>
        <v>0</v>
      </c>
      <c r="BJ138" s="2" t="s">
        <v>71</v>
      </c>
      <c r="BK138" s="98">
        <f>ROUND(I138*H138,2)</f>
        <v>0</v>
      </c>
      <c r="BL138" s="2" t="s">
        <v>79</v>
      </c>
      <c r="BM138" s="97" t="s">
        <v>102</v>
      </c>
    </row>
    <row r="139" spans="2:65" s="114" customFormat="1" x14ac:dyDescent="0.2">
      <c r="B139" s="115"/>
      <c r="D139" s="101" t="s">
        <v>81</v>
      </c>
      <c r="E139" s="116" t="s">
        <v>9</v>
      </c>
      <c r="F139" s="117" t="s">
        <v>103</v>
      </c>
      <c r="H139" s="116" t="s">
        <v>9</v>
      </c>
      <c r="L139" s="115"/>
      <c r="M139" s="118"/>
      <c r="T139" s="119"/>
      <c r="AT139" s="116" t="s">
        <v>81</v>
      </c>
      <c r="AU139" s="116" t="s">
        <v>1</v>
      </c>
      <c r="AV139" s="114" t="s">
        <v>71</v>
      </c>
      <c r="AW139" s="114" t="s">
        <v>83</v>
      </c>
      <c r="AX139" s="114" t="s">
        <v>72</v>
      </c>
      <c r="AY139" s="116" t="s">
        <v>73</v>
      </c>
    </row>
    <row r="140" spans="2:65" s="99" customFormat="1" x14ac:dyDescent="0.2">
      <c r="B140" s="100"/>
      <c r="D140" s="101" t="s">
        <v>81</v>
      </c>
      <c r="E140" s="102" t="s">
        <v>9</v>
      </c>
      <c r="F140" s="103" t="s">
        <v>104</v>
      </c>
      <c r="H140" s="104">
        <v>414.74</v>
      </c>
      <c r="L140" s="100"/>
      <c r="M140" s="105"/>
      <c r="T140" s="106"/>
      <c r="AT140" s="102" t="s">
        <v>81</v>
      </c>
      <c r="AU140" s="102" t="s">
        <v>1</v>
      </c>
      <c r="AV140" s="99" t="s">
        <v>1</v>
      </c>
      <c r="AW140" s="99" t="s">
        <v>83</v>
      </c>
      <c r="AX140" s="99" t="s">
        <v>72</v>
      </c>
      <c r="AY140" s="102" t="s">
        <v>73</v>
      </c>
    </row>
    <row r="141" spans="2:65" s="107" customFormat="1" x14ac:dyDescent="0.2">
      <c r="B141" s="108"/>
      <c r="D141" s="101" t="s">
        <v>81</v>
      </c>
      <c r="E141" s="109" t="s">
        <v>9</v>
      </c>
      <c r="F141" s="110" t="s">
        <v>84</v>
      </c>
      <c r="H141" s="111">
        <v>414.74</v>
      </c>
      <c r="L141" s="108"/>
      <c r="M141" s="112"/>
      <c r="T141" s="113"/>
      <c r="AT141" s="109" t="s">
        <v>81</v>
      </c>
      <c r="AU141" s="109" t="s">
        <v>1</v>
      </c>
      <c r="AV141" s="107" t="s">
        <v>79</v>
      </c>
      <c r="AW141" s="107" t="s">
        <v>83</v>
      </c>
      <c r="AX141" s="107" t="s">
        <v>71</v>
      </c>
      <c r="AY141" s="109" t="s">
        <v>73</v>
      </c>
    </row>
    <row r="142" spans="2:65" s="11" customFormat="1" ht="36" x14ac:dyDescent="0.2">
      <c r="B142" s="12"/>
      <c r="C142" s="86" t="s">
        <v>105</v>
      </c>
      <c r="D142" s="86" t="s">
        <v>75</v>
      </c>
      <c r="E142" s="87" t="s">
        <v>106</v>
      </c>
      <c r="F142" s="88" t="s">
        <v>107</v>
      </c>
      <c r="G142" s="89" t="s">
        <v>108</v>
      </c>
      <c r="H142" s="90">
        <v>34.362000000000002</v>
      </c>
      <c r="I142" s="91"/>
      <c r="J142" s="91">
        <f>ROUND(I142*H142,2)</f>
        <v>0</v>
      </c>
      <c r="K142" s="92"/>
      <c r="L142" s="12"/>
      <c r="M142" s="93" t="s">
        <v>9</v>
      </c>
      <c r="N142" s="94" t="s">
        <v>26</v>
      </c>
      <c r="O142" s="95">
        <v>0.28199999999999997</v>
      </c>
      <c r="P142" s="95">
        <f>O142*H142</f>
        <v>9.6900839999999988</v>
      </c>
      <c r="Q142" s="95">
        <v>0</v>
      </c>
      <c r="R142" s="95">
        <f>Q142*H142</f>
        <v>0</v>
      </c>
      <c r="S142" s="95">
        <v>0</v>
      </c>
      <c r="T142" s="96">
        <f>S142*H142</f>
        <v>0</v>
      </c>
      <c r="AR142" s="97" t="s">
        <v>79</v>
      </c>
      <c r="AT142" s="97" t="s">
        <v>75</v>
      </c>
      <c r="AU142" s="97" t="s">
        <v>1</v>
      </c>
      <c r="AY142" s="2" t="s">
        <v>73</v>
      </c>
      <c r="BE142" s="98">
        <f>IF(N142="základní",J142,0)</f>
        <v>0</v>
      </c>
      <c r="BF142" s="98">
        <f>IF(N142="snížená",J142,0)</f>
        <v>0</v>
      </c>
      <c r="BG142" s="98">
        <f>IF(N142="zákl. přenesená",J142,0)</f>
        <v>0</v>
      </c>
      <c r="BH142" s="98">
        <f>IF(N142="sníž. přenesená",J142,0)</f>
        <v>0</v>
      </c>
      <c r="BI142" s="98">
        <f>IF(N142="nulová",J142,0)</f>
        <v>0</v>
      </c>
      <c r="BJ142" s="2" t="s">
        <v>71</v>
      </c>
      <c r="BK142" s="98">
        <f>ROUND(I142*H142,2)</f>
        <v>0</v>
      </c>
      <c r="BL142" s="2" t="s">
        <v>79</v>
      </c>
      <c r="BM142" s="97" t="s">
        <v>109</v>
      </c>
    </row>
    <row r="143" spans="2:65" s="99" customFormat="1" x14ac:dyDescent="0.2">
      <c r="B143" s="100"/>
      <c r="D143" s="101" t="s">
        <v>81</v>
      </c>
      <c r="E143" s="102" t="s">
        <v>9</v>
      </c>
      <c r="F143" s="103" t="s">
        <v>110</v>
      </c>
      <c r="H143" s="104">
        <v>34.362000000000002</v>
      </c>
      <c r="L143" s="100"/>
      <c r="M143" s="105"/>
      <c r="T143" s="106"/>
      <c r="AT143" s="102" t="s">
        <v>81</v>
      </c>
      <c r="AU143" s="102" t="s">
        <v>1</v>
      </c>
      <c r="AV143" s="99" t="s">
        <v>1</v>
      </c>
      <c r="AW143" s="99" t="s">
        <v>83</v>
      </c>
      <c r="AX143" s="99" t="s">
        <v>72</v>
      </c>
      <c r="AY143" s="102" t="s">
        <v>73</v>
      </c>
    </row>
    <row r="144" spans="2:65" s="107" customFormat="1" x14ac:dyDescent="0.2">
      <c r="B144" s="108"/>
      <c r="D144" s="101" t="s">
        <v>81</v>
      </c>
      <c r="E144" s="109" t="s">
        <v>9</v>
      </c>
      <c r="F144" s="110" t="s">
        <v>84</v>
      </c>
      <c r="H144" s="111">
        <v>34.362000000000002</v>
      </c>
      <c r="L144" s="108"/>
      <c r="M144" s="112"/>
      <c r="T144" s="113"/>
      <c r="AT144" s="109" t="s">
        <v>81</v>
      </c>
      <c r="AU144" s="109" t="s">
        <v>1</v>
      </c>
      <c r="AV144" s="107" t="s">
        <v>79</v>
      </c>
      <c r="AW144" s="107" t="s">
        <v>83</v>
      </c>
      <c r="AX144" s="107" t="s">
        <v>71</v>
      </c>
      <c r="AY144" s="109" t="s">
        <v>73</v>
      </c>
    </row>
    <row r="145" spans="2:65" s="11" customFormat="1" ht="60" x14ac:dyDescent="0.2">
      <c r="B145" s="12"/>
      <c r="C145" s="86" t="s">
        <v>111</v>
      </c>
      <c r="D145" s="86" t="s">
        <v>75</v>
      </c>
      <c r="E145" s="87" t="s">
        <v>112</v>
      </c>
      <c r="F145" s="88" t="s">
        <v>113</v>
      </c>
      <c r="G145" s="89" t="s">
        <v>108</v>
      </c>
      <c r="H145" s="90">
        <v>34.362000000000002</v>
      </c>
      <c r="I145" s="91"/>
      <c r="J145" s="91">
        <f>ROUND(I145*H145,2)</f>
        <v>0</v>
      </c>
      <c r="K145" s="92"/>
      <c r="L145" s="12"/>
      <c r="M145" s="93" t="s">
        <v>9</v>
      </c>
      <c r="N145" s="94" t="s">
        <v>26</v>
      </c>
      <c r="O145" s="95">
        <v>4.5999999999999999E-2</v>
      </c>
      <c r="P145" s="95">
        <f>O145*H145</f>
        <v>1.5806520000000002</v>
      </c>
      <c r="Q145" s="95">
        <v>0</v>
      </c>
      <c r="R145" s="95">
        <f>Q145*H145</f>
        <v>0</v>
      </c>
      <c r="S145" s="95">
        <v>0</v>
      </c>
      <c r="T145" s="96">
        <f>S145*H145</f>
        <v>0</v>
      </c>
      <c r="AR145" s="97" t="s">
        <v>79</v>
      </c>
      <c r="AT145" s="97" t="s">
        <v>75</v>
      </c>
      <c r="AU145" s="97" t="s">
        <v>1</v>
      </c>
      <c r="AY145" s="2" t="s">
        <v>73</v>
      </c>
      <c r="BE145" s="98">
        <f>IF(N145="základní",J145,0)</f>
        <v>0</v>
      </c>
      <c r="BF145" s="98">
        <f>IF(N145="snížená",J145,0)</f>
        <v>0</v>
      </c>
      <c r="BG145" s="98">
        <f>IF(N145="zákl. přenesená",J145,0)</f>
        <v>0</v>
      </c>
      <c r="BH145" s="98">
        <f>IF(N145="sníž. přenesená",J145,0)</f>
        <v>0</v>
      </c>
      <c r="BI145" s="98">
        <f>IF(N145="nulová",J145,0)</f>
        <v>0</v>
      </c>
      <c r="BJ145" s="2" t="s">
        <v>71</v>
      </c>
      <c r="BK145" s="98">
        <f>ROUND(I145*H145,2)</f>
        <v>0</v>
      </c>
      <c r="BL145" s="2" t="s">
        <v>79</v>
      </c>
      <c r="BM145" s="97" t="s">
        <v>114</v>
      </c>
    </row>
    <row r="146" spans="2:65" s="99" customFormat="1" x14ac:dyDescent="0.2">
      <c r="B146" s="100"/>
      <c r="D146" s="101" t="s">
        <v>81</v>
      </c>
      <c r="E146" s="102" t="s">
        <v>9</v>
      </c>
      <c r="F146" s="103" t="s">
        <v>115</v>
      </c>
      <c r="H146" s="104">
        <v>34.362000000000002</v>
      </c>
      <c r="L146" s="100"/>
      <c r="M146" s="105"/>
      <c r="T146" s="106"/>
      <c r="AT146" s="102" t="s">
        <v>81</v>
      </c>
      <c r="AU146" s="102" t="s">
        <v>1</v>
      </c>
      <c r="AV146" s="99" t="s">
        <v>1</v>
      </c>
      <c r="AW146" s="99" t="s">
        <v>83</v>
      </c>
      <c r="AX146" s="99" t="s">
        <v>72</v>
      </c>
      <c r="AY146" s="102" t="s">
        <v>73</v>
      </c>
    </row>
    <row r="147" spans="2:65" s="107" customFormat="1" x14ac:dyDescent="0.2">
      <c r="B147" s="108"/>
      <c r="D147" s="101" t="s">
        <v>81</v>
      </c>
      <c r="E147" s="109" t="s">
        <v>9</v>
      </c>
      <c r="F147" s="110" t="s">
        <v>84</v>
      </c>
      <c r="H147" s="111">
        <v>34.362000000000002</v>
      </c>
      <c r="L147" s="108"/>
      <c r="M147" s="112"/>
      <c r="T147" s="113"/>
      <c r="AT147" s="109" t="s">
        <v>81</v>
      </c>
      <c r="AU147" s="109" t="s">
        <v>1</v>
      </c>
      <c r="AV147" s="107" t="s">
        <v>79</v>
      </c>
      <c r="AW147" s="107" t="s">
        <v>83</v>
      </c>
      <c r="AX147" s="107" t="s">
        <v>71</v>
      </c>
      <c r="AY147" s="109" t="s">
        <v>73</v>
      </c>
    </row>
    <row r="148" spans="2:65" s="11" customFormat="1" ht="72" x14ac:dyDescent="0.2">
      <c r="B148" s="12"/>
      <c r="C148" s="86" t="s">
        <v>116</v>
      </c>
      <c r="D148" s="86" t="s">
        <v>75</v>
      </c>
      <c r="E148" s="87" t="s">
        <v>117</v>
      </c>
      <c r="F148" s="88" t="s">
        <v>118</v>
      </c>
      <c r="G148" s="89" t="s">
        <v>108</v>
      </c>
      <c r="H148" s="90">
        <v>652.87800000000004</v>
      </c>
      <c r="I148" s="91"/>
      <c r="J148" s="91">
        <f>ROUND(I148*H148,2)</f>
        <v>0</v>
      </c>
      <c r="K148" s="92"/>
      <c r="L148" s="12"/>
      <c r="M148" s="93" t="s">
        <v>9</v>
      </c>
      <c r="N148" s="94" t="s">
        <v>26</v>
      </c>
      <c r="O148" s="95">
        <v>5.0000000000000001E-3</v>
      </c>
      <c r="P148" s="95">
        <f>O148*H148</f>
        <v>3.2643900000000001</v>
      </c>
      <c r="Q148" s="95">
        <v>0</v>
      </c>
      <c r="R148" s="95">
        <f>Q148*H148</f>
        <v>0</v>
      </c>
      <c r="S148" s="95">
        <v>0</v>
      </c>
      <c r="T148" s="96">
        <f>S148*H148</f>
        <v>0</v>
      </c>
      <c r="AR148" s="97" t="s">
        <v>79</v>
      </c>
      <c r="AT148" s="97" t="s">
        <v>75</v>
      </c>
      <c r="AU148" s="97" t="s">
        <v>1</v>
      </c>
      <c r="AY148" s="2" t="s">
        <v>73</v>
      </c>
      <c r="BE148" s="98">
        <f>IF(N148="základní",J148,0)</f>
        <v>0</v>
      </c>
      <c r="BF148" s="98">
        <f>IF(N148="snížená",J148,0)</f>
        <v>0</v>
      </c>
      <c r="BG148" s="98">
        <f>IF(N148="zákl. přenesená",J148,0)</f>
        <v>0</v>
      </c>
      <c r="BH148" s="98">
        <f>IF(N148="sníž. přenesená",J148,0)</f>
        <v>0</v>
      </c>
      <c r="BI148" s="98">
        <f>IF(N148="nulová",J148,0)</f>
        <v>0</v>
      </c>
      <c r="BJ148" s="2" t="s">
        <v>71</v>
      </c>
      <c r="BK148" s="98">
        <f>ROUND(I148*H148,2)</f>
        <v>0</v>
      </c>
      <c r="BL148" s="2" t="s">
        <v>79</v>
      </c>
      <c r="BM148" s="97" t="s">
        <v>119</v>
      </c>
    </row>
    <row r="149" spans="2:65" s="99" customFormat="1" x14ac:dyDescent="0.2">
      <c r="B149" s="100"/>
      <c r="D149" s="101" t="s">
        <v>81</v>
      </c>
      <c r="E149" s="102" t="s">
        <v>9</v>
      </c>
      <c r="F149" s="103" t="s">
        <v>120</v>
      </c>
      <c r="H149" s="104">
        <v>652.87800000000004</v>
      </c>
      <c r="L149" s="100"/>
      <c r="M149" s="105"/>
      <c r="T149" s="106"/>
      <c r="AT149" s="102" t="s">
        <v>81</v>
      </c>
      <c r="AU149" s="102" t="s">
        <v>1</v>
      </c>
      <c r="AV149" s="99" t="s">
        <v>1</v>
      </c>
      <c r="AW149" s="99" t="s">
        <v>83</v>
      </c>
      <c r="AX149" s="99" t="s">
        <v>72</v>
      </c>
      <c r="AY149" s="102" t="s">
        <v>73</v>
      </c>
    </row>
    <row r="150" spans="2:65" s="107" customFormat="1" x14ac:dyDescent="0.2">
      <c r="B150" s="108"/>
      <c r="D150" s="101" t="s">
        <v>81</v>
      </c>
      <c r="E150" s="109" t="s">
        <v>9</v>
      </c>
      <c r="F150" s="110" t="s">
        <v>84</v>
      </c>
      <c r="H150" s="111">
        <v>652.87800000000004</v>
      </c>
      <c r="L150" s="108"/>
      <c r="M150" s="112"/>
      <c r="T150" s="113"/>
      <c r="AT150" s="109" t="s">
        <v>81</v>
      </c>
      <c r="AU150" s="109" t="s">
        <v>1</v>
      </c>
      <c r="AV150" s="107" t="s">
        <v>79</v>
      </c>
      <c r="AW150" s="107" t="s">
        <v>83</v>
      </c>
      <c r="AX150" s="107" t="s">
        <v>71</v>
      </c>
      <c r="AY150" s="109" t="s">
        <v>73</v>
      </c>
    </row>
    <row r="151" spans="2:65" s="11" customFormat="1" ht="48" x14ac:dyDescent="0.2">
      <c r="B151" s="12"/>
      <c r="C151" s="86" t="s">
        <v>121</v>
      </c>
      <c r="D151" s="86" t="s">
        <v>75</v>
      </c>
      <c r="E151" s="87" t="s">
        <v>122</v>
      </c>
      <c r="F151" s="88" t="s">
        <v>123</v>
      </c>
      <c r="G151" s="89" t="s">
        <v>108</v>
      </c>
      <c r="H151" s="90">
        <v>4.0949999999999998</v>
      </c>
      <c r="I151" s="91"/>
      <c r="J151" s="91">
        <f>ROUND(I151*H151,2)</f>
        <v>0</v>
      </c>
      <c r="K151" s="92"/>
      <c r="L151" s="12"/>
      <c r="M151" s="93" t="s">
        <v>9</v>
      </c>
      <c r="N151" s="94" t="s">
        <v>26</v>
      </c>
      <c r="O151" s="95">
        <v>0.02</v>
      </c>
      <c r="P151" s="95">
        <f>O151*H151</f>
        <v>8.1900000000000001E-2</v>
      </c>
      <c r="Q151" s="95">
        <v>0</v>
      </c>
      <c r="R151" s="95">
        <f>Q151*H151</f>
        <v>0</v>
      </c>
      <c r="S151" s="95">
        <v>0</v>
      </c>
      <c r="T151" s="96">
        <f>S151*H151</f>
        <v>0</v>
      </c>
      <c r="AR151" s="97" t="s">
        <v>79</v>
      </c>
      <c r="AT151" s="97" t="s">
        <v>75</v>
      </c>
      <c r="AU151" s="97" t="s">
        <v>1</v>
      </c>
      <c r="AY151" s="2" t="s">
        <v>73</v>
      </c>
      <c r="BE151" s="98">
        <f>IF(N151="základní",J151,0)</f>
        <v>0</v>
      </c>
      <c r="BF151" s="98">
        <f>IF(N151="snížená",J151,0)</f>
        <v>0</v>
      </c>
      <c r="BG151" s="98">
        <f>IF(N151="zákl. přenesená",J151,0)</f>
        <v>0</v>
      </c>
      <c r="BH151" s="98">
        <f>IF(N151="sníž. přenesená",J151,0)</f>
        <v>0</v>
      </c>
      <c r="BI151" s="98">
        <f>IF(N151="nulová",J151,0)</f>
        <v>0</v>
      </c>
      <c r="BJ151" s="2" t="s">
        <v>71</v>
      </c>
      <c r="BK151" s="98">
        <f>ROUND(I151*H151,2)</f>
        <v>0</v>
      </c>
      <c r="BL151" s="2" t="s">
        <v>79</v>
      </c>
      <c r="BM151" s="97" t="s">
        <v>124</v>
      </c>
    </row>
    <row r="152" spans="2:65" s="99" customFormat="1" x14ac:dyDescent="0.2">
      <c r="B152" s="100"/>
      <c r="D152" s="101" t="s">
        <v>81</v>
      </c>
      <c r="E152" s="102" t="s">
        <v>9</v>
      </c>
      <c r="F152" s="103" t="s">
        <v>125</v>
      </c>
      <c r="H152" s="104">
        <v>4.0949999999999998</v>
      </c>
      <c r="L152" s="100"/>
      <c r="M152" s="105"/>
      <c r="T152" s="106"/>
      <c r="AT152" s="102" t="s">
        <v>81</v>
      </c>
      <c r="AU152" s="102" t="s">
        <v>1</v>
      </c>
      <c r="AV152" s="99" t="s">
        <v>1</v>
      </c>
      <c r="AW152" s="99" t="s">
        <v>83</v>
      </c>
      <c r="AX152" s="99" t="s">
        <v>72</v>
      </c>
      <c r="AY152" s="102" t="s">
        <v>73</v>
      </c>
    </row>
    <row r="153" spans="2:65" s="107" customFormat="1" x14ac:dyDescent="0.2">
      <c r="B153" s="108"/>
      <c r="D153" s="101" t="s">
        <v>81</v>
      </c>
      <c r="E153" s="109" t="s">
        <v>9</v>
      </c>
      <c r="F153" s="110" t="s">
        <v>84</v>
      </c>
      <c r="H153" s="111">
        <v>4.0949999999999998</v>
      </c>
      <c r="L153" s="108"/>
      <c r="M153" s="112"/>
      <c r="T153" s="113"/>
      <c r="AT153" s="109" t="s">
        <v>81</v>
      </c>
      <c r="AU153" s="109" t="s">
        <v>1</v>
      </c>
      <c r="AV153" s="107" t="s">
        <v>79</v>
      </c>
      <c r="AW153" s="107" t="s">
        <v>83</v>
      </c>
      <c r="AX153" s="107" t="s">
        <v>71</v>
      </c>
      <c r="AY153" s="109" t="s">
        <v>73</v>
      </c>
    </row>
    <row r="154" spans="2:65" s="11" customFormat="1" ht="24" x14ac:dyDescent="0.2">
      <c r="B154" s="12"/>
      <c r="C154" s="86" t="s">
        <v>126</v>
      </c>
      <c r="D154" s="86" t="s">
        <v>75</v>
      </c>
      <c r="E154" s="87" t="s">
        <v>127</v>
      </c>
      <c r="F154" s="88" t="s">
        <v>128</v>
      </c>
      <c r="G154" s="89" t="s">
        <v>78</v>
      </c>
      <c r="H154" s="90">
        <v>148.63200000000001</v>
      </c>
      <c r="I154" s="91"/>
      <c r="J154" s="91">
        <f>ROUND(I154*H154,2)</f>
        <v>0</v>
      </c>
      <c r="K154" s="92"/>
      <c r="L154" s="12"/>
      <c r="M154" s="93" t="s">
        <v>9</v>
      </c>
      <c r="N154" s="94" t="s">
        <v>26</v>
      </c>
      <c r="O154" s="95">
        <v>2.9000000000000001E-2</v>
      </c>
      <c r="P154" s="95">
        <f>O154*H154</f>
        <v>4.3103280000000002</v>
      </c>
      <c r="Q154" s="95">
        <v>0</v>
      </c>
      <c r="R154" s="95">
        <f>Q154*H154</f>
        <v>0</v>
      </c>
      <c r="S154" s="95">
        <v>0</v>
      </c>
      <c r="T154" s="96">
        <f>S154*H154</f>
        <v>0</v>
      </c>
      <c r="AR154" s="97" t="s">
        <v>79</v>
      </c>
      <c r="AT154" s="97" t="s">
        <v>75</v>
      </c>
      <c r="AU154" s="97" t="s">
        <v>1</v>
      </c>
      <c r="AY154" s="2" t="s">
        <v>73</v>
      </c>
      <c r="BE154" s="98">
        <f>IF(N154="základní",J154,0)</f>
        <v>0</v>
      </c>
      <c r="BF154" s="98">
        <f>IF(N154="snížená",J154,0)</f>
        <v>0</v>
      </c>
      <c r="BG154" s="98">
        <f>IF(N154="zákl. přenesená",J154,0)</f>
        <v>0</v>
      </c>
      <c r="BH154" s="98">
        <f>IF(N154="sníž. přenesená",J154,0)</f>
        <v>0</v>
      </c>
      <c r="BI154" s="98">
        <f>IF(N154="nulová",J154,0)</f>
        <v>0</v>
      </c>
      <c r="BJ154" s="2" t="s">
        <v>71</v>
      </c>
      <c r="BK154" s="98">
        <f>ROUND(I154*H154,2)</f>
        <v>0</v>
      </c>
      <c r="BL154" s="2" t="s">
        <v>79</v>
      </c>
      <c r="BM154" s="97" t="s">
        <v>129</v>
      </c>
    </row>
    <row r="155" spans="2:65" s="99" customFormat="1" x14ac:dyDescent="0.2">
      <c r="B155" s="100"/>
      <c r="D155" s="101" t="s">
        <v>81</v>
      </c>
      <c r="E155" s="102" t="s">
        <v>9</v>
      </c>
      <c r="F155" s="103" t="s">
        <v>130</v>
      </c>
      <c r="H155" s="104">
        <v>148.63200000000001</v>
      </c>
      <c r="L155" s="100"/>
      <c r="M155" s="105"/>
      <c r="T155" s="106"/>
      <c r="AT155" s="102" t="s">
        <v>81</v>
      </c>
      <c r="AU155" s="102" t="s">
        <v>1</v>
      </c>
      <c r="AV155" s="99" t="s">
        <v>1</v>
      </c>
      <c r="AW155" s="99" t="s">
        <v>83</v>
      </c>
      <c r="AX155" s="99" t="s">
        <v>72</v>
      </c>
      <c r="AY155" s="102" t="s">
        <v>73</v>
      </c>
    </row>
    <row r="156" spans="2:65" s="107" customFormat="1" x14ac:dyDescent="0.2">
      <c r="B156" s="108"/>
      <c r="D156" s="101" t="s">
        <v>81</v>
      </c>
      <c r="E156" s="109" t="s">
        <v>9</v>
      </c>
      <c r="F156" s="110" t="s">
        <v>84</v>
      </c>
      <c r="H156" s="111">
        <v>148.63200000000001</v>
      </c>
      <c r="L156" s="108"/>
      <c r="M156" s="112"/>
      <c r="T156" s="113"/>
      <c r="AT156" s="109" t="s">
        <v>81</v>
      </c>
      <c r="AU156" s="109" t="s">
        <v>1</v>
      </c>
      <c r="AV156" s="107" t="s">
        <v>79</v>
      </c>
      <c r="AW156" s="107" t="s">
        <v>83</v>
      </c>
      <c r="AX156" s="107" t="s">
        <v>71</v>
      </c>
      <c r="AY156" s="109" t="s">
        <v>73</v>
      </c>
    </row>
    <row r="157" spans="2:65" s="11" customFormat="1" ht="36" x14ac:dyDescent="0.2">
      <c r="B157" s="12"/>
      <c r="C157" s="86" t="s">
        <v>131</v>
      </c>
      <c r="D157" s="86" t="s">
        <v>75</v>
      </c>
      <c r="E157" s="87" t="s">
        <v>132</v>
      </c>
      <c r="F157" s="88" t="s">
        <v>133</v>
      </c>
      <c r="G157" s="89" t="s">
        <v>78</v>
      </c>
      <c r="H157" s="90">
        <v>239.41900000000001</v>
      </c>
      <c r="I157" s="91"/>
      <c r="J157" s="91">
        <f>ROUND(I157*H157,2)</f>
        <v>0</v>
      </c>
      <c r="K157" s="92"/>
      <c r="L157" s="12"/>
      <c r="M157" s="93" t="s">
        <v>9</v>
      </c>
      <c r="N157" s="94" t="s">
        <v>26</v>
      </c>
      <c r="O157" s="95">
        <v>4.3999999999999997E-2</v>
      </c>
      <c r="P157" s="95">
        <f>O157*H157</f>
        <v>10.534435999999999</v>
      </c>
      <c r="Q157" s="95">
        <v>0</v>
      </c>
      <c r="R157" s="95">
        <f>Q157*H157</f>
        <v>0</v>
      </c>
      <c r="S157" s="95">
        <v>0</v>
      </c>
      <c r="T157" s="96">
        <f>S157*H157</f>
        <v>0</v>
      </c>
      <c r="AR157" s="97" t="s">
        <v>79</v>
      </c>
      <c r="AT157" s="97" t="s">
        <v>75</v>
      </c>
      <c r="AU157" s="97" t="s">
        <v>1</v>
      </c>
      <c r="AY157" s="2" t="s">
        <v>73</v>
      </c>
      <c r="BE157" s="98">
        <f>IF(N157="základní",J157,0)</f>
        <v>0</v>
      </c>
      <c r="BF157" s="98">
        <f>IF(N157="snížená",J157,0)</f>
        <v>0</v>
      </c>
      <c r="BG157" s="98">
        <f>IF(N157="zákl. přenesená",J157,0)</f>
        <v>0</v>
      </c>
      <c r="BH157" s="98">
        <f>IF(N157="sníž. přenesená",J157,0)</f>
        <v>0</v>
      </c>
      <c r="BI157" s="98">
        <f>IF(N157="nulová",J157,0)</f>
        <v>0</v>
      </c>
      <c r="BJ157" s="2" t="s">
        <v>71</v>
      </c>
      <c r="BK157" s="98">
        <f>ROUND(I157*H157,2)</f>
        <v>0</v>
      </c>
      <c r="BL157" s="2" t="s">
        <v>79</v>
      </c>
      <c r="BM157" s="97" t="s">
        <v>134</v>
      </c>
    </row>
    <row r="158" spans="2:65" s="99" customFormat="1" x14ac:dyDescent="0.2">
      <c r="B158" s="100"/>
      <c r="D158" s="101" t="s">
        <v>81</v>
      </c>
      <c r="E158" s="102" t="s">
        <v>9</v>
      </c>
      <c r="F158" s="103" t="s">
        <v>135</v>
      </c>
      <c r="H158" s="104">
        <v>239.41900000000001</v>
      </c>
      <c r="L158" s="100"/>
      <c r="M158" s="105"/>
      <c r="T158" s="106"/>
      <c r="AT158" s="102" t="s">
        <v>81</v>
      </c>
      <c r="AU158" s="102" t="s">
        <v>1</v>
      </c>
      <c r="AV158" s="99" t="s">
        <v>1</v>
      </c>
      <c r="AW158" s="99" t="s">
        <v>83</v>
      </c>
      <c r="AX158" s="99" t="s">
        <v>72</v>
      </c>
      <c r="AY158" s="102" t="s">
        <v>73</v>
      </c>
    </row>
    <row r="159" spans="2:65" s="107" customFormat="1" x14ac:dyDescent="0.2">
      <c r="B159" s="108"/>
      <c r="D159" s="101" t="s">
        <v>81</v>
      </c>
      <c r="E159" s="109" t="s">
        <v>9</v>
      </c>
      <c r="F159" s="110" t="s">
        <v>84</v>
      </c>
      <c r="H159" s="111">
        <v>239.41900000000001</v>
      </c>
      <c r="L159" s="108"/>
      <c r="M159" s="112"/>
      <c r="T159" s="113"/>
      <c r="AT159" s="109" t="s">
        <v>81</v>
      </c>
      <c r="AU159" s="109" t="s">
        <v>1</v>
      </c>
      <c r="AV159" s="107" t="s">
        <v>79</v>
      </c>
      <c r="AW159" s="107" t="s">
        <v>83</v>
      </c>
      <c r="AX159" s="107" t="s">
        <v>71</v>
      </c>
      <c r="AY159" s="109" t="s">
        <v>73</v>
      </c>
    </row>
    <row r="160" spans="2:65" s="11" customFormat="1" ht="12" x14ac:dyDescent="0.2">
      <c r="B160" s="12"/>
      <c r="C160" s="120" t="s">
        <v>136</v>
      </c>
      <c r="D160" s="120" t="s">
        <v>137</v>
      </c>
      <c r="E160" s="121" t="s">
        <v>138</v>
      </c>
      <c r="F160" s="122" t="s">
        <v>139</v>
      </c>
      <c r="G160" s="123" t="s">
        <v>140</v>
      </c>
      <c r="H160" s="124">
        <v>7.1829999999999998</v>
      </c>
      <c r="I160" s="125"/>
      <c r="J160" s="125">
        <f>ROUND(I160*H160,2)</f>
        <v>0</v>
      </c>
      <c r="K160" s="126"/>
      <c r="L160" s="127"/>
      <c r="M160" s="128" t="s">
        <v>9</v>
      </c>
      <c r="N160" s="129" t="s">
        <v>26</v>
      </c>
      <c r="O160" s="95">
        <v>0</v>
      </c>
      <c r="P160" s="95">
        <f>O160*H160</f>
        <v>0</v>
      </c>
      <c r="Q160" s="95">
        <v>1E-3</v>
      </c>
      <c r="R160" s="95">
        <f>Q160*H160</f>
        <v>7.1830000000000001E-3</v>
      </c>
      <c r="S160" s="95">
        <v>0</v>
      </c>
      <c r="T160" s="96">
        <f>S160*H160</f>
        <v>0</v>
      </c>
      <c r="AR160" s="97" t="s">
        <v>116</v>
      </c>
      <c r="AT160" s="97" t="s">
        <v>137</v>
      </c>
      <c r="AU160" s="97" t="s">
        <v>1</v>
      </c>
      <c r="AY160" s="2" t="s">
        <v>73</v>
      </c>
      <c r="BE160" s="98">
        <f>IF(N160="základní",J160,0)</f>
        <v>0</v>
      </c>
      <c r="BF160" s="98">
        <f>IF(N160="snížená",J160,0)</f>
        <v>0</v>
      </c>
      <c r="BG160" s="98">
        <f>IF(N160="zákl. přenesená",J160,0)</f>
        <v>0</v>
      </c>
      <c r="BH160" s="98">
        <f>IF(N160="sníž. přenesená",J160,0)</f>
        <v>0</v>
      </c>
      <c r="BI160" s="98">
        <f>IF(N160="nulová",J160,0)</f>
        <v>0</v>
      </c>
      <c r="BJ160" s="2" t="s">
        <v>71</v>
      </c>
      <c r="BK160" s="98">
        <f>ROUND(I160*H160,2)</f>
        <v>0</v>
      </c>
      <c r="BL160" s="2" t="s">
        <v>79</v>
      </c>
      <c r="BM160" s="97" t="s">
        <v>141</v>
      </c>
    </row>
    <row r="161" spans="2:65" s="99" customFormat="1" x14ac:dyDescent="0.2">
      <c r="B161" s="100"/>
      <c r="D161" s="101" t="s">
        <v>81</v>
      </c>
      <c r="E161" s="102" t="s">
        <v>9</v>
      </c>
      <c r="F161" s="103" t="s">
        <v>142</v>
      </c>
      <c r="H161" s="104">
        <v>7.1829999999999998</v>
      </c>
      <c r="L161" s="100"/>
      <c r="M161" s="105"/>
      <c r="T161" s="106"/>
      <c r="AT161" s="102" t="s">
        <v>81</v>
      </c>
      <c r="AU161" s="102" t="s">
        <v>1</v>
      </c>
      <c r="AV161" s="99" t="s">
        <v>1</v>
      </c>
      <c r="AW161" s="99" t="s">
        <v>83</v>
      </c>
      <c r="AX161" s="99" t="s">
        <v>72</v>
      </c>
      <c r="AY161" s="102" t="s">
        <v>73</v>
      </c>
    </row>
    <row r="162" spans="2:65" s="107" customFormat="1" x14ac:dyDescent="0.2">
      <c r="B162" s="108"/>
      <c r="D162" s="101" t="s">
        <v>81</v>
      </c>
      <c r="E162" s="109" t="s">
        <v>9</v>
      </c>
      <c r="F162" s="110" t="s">
        <v>84</v>
      </c>
      <c r="H162" s="111">
        <v>7.1829999999999998</v>
      </c>
      <c r="L162" s="108"/>
      <c r="M162" s="112"/>
      <c r="T162" s="113"/>
      <c r="AT162" s="109" t="s">
        <v>81</v>
      </c>
      <c r="AU162" s="109" t="s">
        <v>1</v>
      </c>
      <c r="AV162" s="107" t="s">
        <v>79</v>
      </c>
      <c r="AW162" s="107" t="s">
        <v>83</v>
      </c>
      <c r="AX162" s="107" t="s">
        <v>71</v>
      </c>
      <c r="AY162" s="109" t="s">
        <v>73</v>
      </c>
    </row>
    <row r="163" spans="2:65" s="11" customFormat="1" ht="36" x14ac:dyDescent="0.2">
      <c r="B163" s="12"/>
      <c r="C163" s="86" t="s">
        <v>143</v>
      </c>
      <c r="D163" s="86" t="s">
        <v>75</v>
      </c>
      <c r="E163" s="87" t="s">
        <v>144</v>
      </c>
      <c r="F163" s="88" t="s">
        <v>145</v>
      </c>
      <c r="G163" s="89" t="s">
        <v>78</v>
      </c>
      <c r="H163" s="90">
        <v>239.41900000000001</v>
      </c>
      <c r="I163" s="91"/>
      <c r="J163" s="91">
        <f>ROUND(I163*H163,2)</f>
        <v>0</v>
      </c>
      <c r="K163" s="92"/>
      <c r="L163" s="12"/>
      <c r="M163" s="93" t="s">
        <v>9</v>
      </c>
      <c r="N163" s="94" t="s">
        <v>26</v>
      </c>
      <c r="O163" s="95">
        <v>5.8000000000000003E-2</v>
      </c>
      <c r="P163" s="95">
        <f>O163*H163</f>
        <v>13.886302000000001</v>
      </c>
      <c r="Q163" s="95">
        <v>0</v>
      </c>
      <c r="R163" s="95">
        <f>Q163*H163</f>
        <v>0</v>
      </c>
      <c r="S163" s="95">
        <v>0</v>
      </c>
      <c r="T163" s="96">
        <f>S163*H163</f>
        <v>0</v>
      </c>
      <c r="AR163" s="97" t="s">
        <v>79</v>
      </c>
      <c r="AT163" s="97" t="s">
        <v>75</v>
      </c>
      <c r="AU163" s="97" t="s">
        <v>1</v>
      </c>
      <c r="AY163" s="2" t="s">
        <v>73</v>
      </c>
      <c r="BE163" s="98">
        <f>IF(N163="základní",J163,0)</f>
        <v>0</v>
      </c>
      <c r="BF163" s="98">
        <f>IF(N163="snížená",J163,0)</f>
        <v>0</v>
      </c>
      <c r="BG163" s="98">
        <f>IF(N163="zákl. přenesená",J163,0)</f>
        <v>0</v>
      </c>
      <c r="BH163" s="98">
        <f>IF(N163="sníž. přenesená",J163,0)</f>
        <v>0</v>
      </c>
      <c r="BI163" s="98">
        <f>IF(N163="nulová",J163,0)</f>
        <v>0</v>
      </c>
      <c r="BJ163" s="2" t="s">
        <v>71</v>
      </c>
      <c r="BK163" s="98">
        <f>ROUND(I163*H163,2)</f>
        <v>0</v>
      </c>
      <c r="BL163" s="2" t="s">
        <v>79</v>
      </c>
      <c r="BM163" s="97" t="s">
        <v>146</v>
      </c>
    </row>
    <row r="164" spans="2:65" s="99" customFormat="1" x14ac:dyDescent="0.2">
      <c r="B164" s="100"/>
      <c r="D164" s="101" t="s">
        <v>81</v>
      </c>
      <c r="E164" s="102" t="s">
        <v>9</v>
      </c>
      <c r="F164" s="103" t="s">
        <v>135</v>
      </c>
      <c r="H164" s="104">
        <v>239.41900000000001</v>
      </c>
      <c r="L164" s="100"/>
      <c r="M164" s="105"/>
      <c r="T164" s="106"/>
      <c r="AT164" s="102" t="s">
        <v>81</v>
      </c>
      <c r="AU164" s="102" t="s">
        <v>1</v>
      </c>
      <c r="AV164" s="99" t="s">
        <v>1</v>
      </c>
      <c r="AW164" s="99" t="s">
        <v>83</v>
      </c>
      <c r="AX164" s="99" t="s">
        <v>72</v>
      </c>
      <c r="AY164" s="102" t="s">
        <v>73</v>
      </c>
    </row>
    <row r="165" spans="2:65" s="107" customFormat="1" x14ac:dyDescent="0.2">
      <c r="B165" s="108"/>
      <c r="D165" s="101" t="s">
        <v>81</v>
      </c>
      <c r="E165" s="109" t="s">
        <v>9</v>
      </c>
      <c r="F165" s="110" t="s">
        <v>84</v>
      </c>
      <c r="H165" s="111">
        <v>239.41900000000001</v>
      </c>
      <c r="L165" s="108"/>
      <c r="M165" s="112"/>
      <c r="T165" s="113"/>
      <c r="AT165" s="109" t="s">
        <v>81</v>
      </c>
      <c r="AU165" s="109" t="s">
        <v>1</v>
      </c>
      <c r="AV165" s="107" t="s">
        <v>79</v>
      </c>
      <c r="AW165" s="107" t="s">
        <v>83</v>
      </c>
      <c r="AX165" s="107" t="s">
        <v>71</v>
      </c>
      <c r="AY165" s="109" t="s">
        <v>73</v>
      </c>
    </row>
    <row r="166" spans="2:65" s="11" customFormat="1" ht="24" x14ac:dyDescent="0.2">
      <c r="B166" s="12"/>
      <c r="C166" s="86" t="s">
        <v>147</v>
      </c>
      <c r="D166" s="86" t="s">
        <v>75</v>
      </c>
      <c r="E166" s="87" t="s">
        <v>148</v>
      </c>
      <c r="F166" s="88" t="s">
        <v>149</v>
      </c>
      <c r="G166" s="89" t="s">
        <v>150</v>
      </c>
      <c r="H166" s="90">
        <v>55.203000000000003</v>
      </c>
      <c r="I166" s="91"/>
      <c r="J166" s="91">
        <f>ROUND(I166*H166,2)</f>
        <v>0</v>
      </c>
      <c r="K166" s="92"/>
      <c r="L166" s="12"/>
      <c r="M166" s="93" t="s">
        <v>9</v>
      </c>
      <c r="N166" s="94" t="s">
        <v>26</v>
      </c>
      <c r="O166" s="95">
        <v>9.0999999999999998E-2</v>
      </c>
      <c r="P166" s="95">
        <f>O166*H166</f>
        <v>5.0234730000000001</v>
      </c>
      <c r="Q166" s="95">
        <v>0</v>
      </c>
      <c r="R166" s="95">
        <f>Q166*H166</f>
        <v>0</v>
      </c>
      <c r="S166" s="95">
        <v>0</v>
      </c>
      <c r="T166" s="96">
        <f>S166*H166</f>
        <v>0</v>
      </c>
      <c r="AR166" s="97" t="s">
        <v>79</v>
      </c>
      <c r="AT166" s="97" t="s">
        <v>75</v>
      </c>
      <c r="AU166" s="97" t="s">
        <v>1</v>
      </c>
      <c r="AY166" s="2" t="s">
        <v>73</v>
      </c>
      <c r="BE166" s="98">
        <f>IF(N166="základní",J166,0)</f>
        <v>0</v>
      </c>
      <c r="BF166" s="98">
        <f>IF(N166="snížená",J166,0)</f>
        <v>0</v>
      </c>
      <c r="BG166" s="98">
        <f>IF(N166="zákl. přenesená",J166,0)</f>
        <v>0</v>
      </c>
      <c r="BH166" s="98">
        <f>IF(N166="sníž. přenesená",J166,0)</f>
        <v>0</v>
      </c>
      <c r="BI166" s="98">
        <f>IF(N166="nulová",J166,0)</f>
        <v>0</v>
      </c>
      <c r="BJ166" s="2" t="s">
        <v>71</v>
      </c>
      <c r="BK166" s="98">
        <f>ROUND(I166*H166,2)</f>
        <v>0</v>
      </c>
      <c r="BL166" s="2" t="s">
        <v>79</v>
      </c>
      <c r="BM166" s="97" t="s">
        <v>151</v>
      </c>
    </row>
    <row r="167" spans="2:65" s="99" customFormat="1" x14ac:dyDescent="0.2">
      <c r="B167" s="100"/>
      <c r="D167" s="101" t="s">
        <v>81</v>
      </c>
      <c r="E167" s="102" t="s">
        <v>9</v>
      </c>
      <c r="F167" s="103" t="s">
        <v>152</v>
      </c>
      <c r="H167" s="104">
        <v>55.203000000000003</v>
      </c>
      <c r="L167" s="100"/>
      <c r="M167" s="105"/>
      <c r="T167" s="106"/>
      <c r="AT167" s="102" t="s">
        <v>81</v>
      </c>
      <c r="AU167" s="102" t="s">
        <v>1</v>
      </c>
      <c r="AV167" s="99" t="s">
        <v>1</v>
      </c>
      <c r="AW167" s="99" t="s">
        <v>83</v>
      </c>
      <c r="AX167" s="99" t="s">
        <v>72</v>
      </c>
      <c r="AY167" s="102" t="s">
        <v>73</v>
      </c>
    </row>
    <row r="168" spans="2:65" s="107" customFormat="1" x14ac:dyDescent="0.2">
      <c r="B168" s="108"/>
      <c r="D168" s="101" t="s">
        <v>81</v>
      </c>
      <c r="E168" s="109" t="s">
        <v>9</v>
      </c>
      <c r="F168" s="110" t="s">
        <v>84</v>
      </c>
      <c r="H168" s="111">
        <v>55.203000000000003</v>
      </c>
      <c r="L168" s="108"/>
      <c r="M168" s="112"/>
      <c r="T168" s="113"/>
      <c r="AT168" s="109" t="s">
        <v>81</v>
      </c>
      <c r="AU168" s="109" t="s">
        <v>1</v>
      </c>
      <c r="AV168" s="107" t="s">
        <v>79</v>
      </c>
      <c r="AW168" s="107" t="s">
        <v>83</v>
      </c>
      <c r="AX168" s="107" t="s">
        <v>71</v>
      </c>
      <c r="AY168" s="109" t="s">
        <v>73</v>
      </c>
    </row>
    <row r="169" spans="2:65" s="11" customFormat="1" ht="24" x14ac:dyDescent="0.2">
      <c r="B169" s="12"/>
      <c r="C169" s="86" t="s">
        <v>153</v>
      </c>
      <c r="D169" s="86" t="s">
        <v>75</v>
      </c>
      <c r="E169" s="87" t="s">
        <v>154</v>
      </c>
      <c r="F169" s="88" t="s">
        <v>155</v>
      </c>
      <c r="G169" s="89" t="s">
        <v>150</v>
      </c>
      <c r="H169" s="90">
        <v>1048.857</v>
      </c>
      <c r="I169" s="91"/>
      <c r="J169" s="91">
        <f>ROUND(I169*H169,2)</f>
        <v>0</v>
      </c>
      <c r="K169" s="92"/>
      <c r="L169" s="12"/>
      <c r="M169" s="93" t="s">
        <v>9</v>
      </c>
      <c r="N169" s="94" t="s">
        <v>26</v>
      </c>
      <c r="O169" s="95">
        <v>3.0000000000000001E-3</v>
      </c>
      <c r="P169" s="95">
        <f>O169*H169</f>
        <v>3.1465709999999998</v>
      </c>
      <c r="Q169" s="95">
        <v>0</v>
      </c>
      <c r="R169" s="95">
        <f>Q169*H169</f>
        <v>0</v>
      </c>
      <c r="S169" s="95">
        <v>0</v>
      </c>
      <c r="T169" s="96">
        <f>S169*H169</f>
        <v>0</v>
      </c>
      <c r="AR169" s="97" t="s">
        <v>79</v>
      </c>
      <c r="AT169" s="97" t="s">
        <v>75</v>
      </c>
      <c r="AU169" s="97" t="s">
        <v>1</v>
      </c>
      <c r="AY169" s="2" t="s">
        <v>73</v>
      </c>
      <c r="BE169" s="98">
        <f>IF(N169="základní",J169,0)</f>
        <v>0</v>
      </c>
      <c r="BF169" s="98">
        <f>IF(N169="snížená",J169,0)</f>
        <v>0</v>
      </c>
      <c r="BG169" s="98">
        <f>IF(N169="zákl. přenesená",J169,0)</f>
        <v>0</v>
      </c>
      <c r="BH169" s="98">
        <f>IF(N169="sníž. přenesená",J169,0)</f>
        <v>0</v>
      </c>
      <c r="BI169" s="98">
        <f>IF(N169="nulová",J169,0)</f>
        <v>0</v>
      </c>
      <c r="BJ169" s="2" t="s">
        <v>71</v>
      </c>
      <c r="BK169" s="98">
        <f>ROUND(I169*H169,2)</f>
        <v>0</v>
      </c>
      <c r="BL169" s="2" t="s">
        <v>79</v>
      </c>
      <c r="BM169" s="97" t="s">
        <v>156</v>
      </c>
    </row>
    <row r="170" spans="2:65" s="99" customFormat="1" x14ac:dyDescent="0.2">
      <c r="B170" s="100"/>
      <c r="D170" s="101" t="s">
        <v>81</v>
      </c>
      <c r="E170" s="102" t="s">
        <v>9</v>
      </c>
      <c r="F170" s="103" t="s">
        <v>157</v>
      </c>
      <c r="H170" s="104">
        <v>1048.857</v>
      </c>
      <c r="L170" s="100"/>
      <c r="M170" s="105"/>
      <c r="T170" s="106"/>
      <c r="AT170" s="102" t="s">
        <v>81</v>
      </c>
      <c r="AU170" s="102" t="s">
        <v>1</v>
      </c>
      <c r="AV170" s="99" t="s">
        <v>1</v>
      </c>
      <c r="AW170" s="99" t="s">
        <v>83</v>
      </c>
      <c r="AX170" s="99" t="s">
        <v>72</v>
      </c>
      <c r="AY170" s="102" t="s">
        <v>73</v>
      </c>
    </row>
    <row r="171" spans="2:65" s="107" customFormat="1" x14ac:dyDescent="0.2">
      <c r="B171" s="108"/>
      <c r="D171" s="101" t="s">
        <v>81</v>
      </c>
      <c r="E171" s="109" t="s">
        <v>9</v>
      </c>
      <c r="F171" s="110" t="s">
        <v>84</v>
      </c>
      <c r="H171" s="111">
        <v>1048.857</v>
      </c>
      <c r="L171" s="108"/>
      <c r="M171" s="112"/>
      <c r="T171" s="113"/>
      <c r="AT171" s="109" t="s">
        <v>81</v>
      </c>
      <c r="AU171" s="109" t="s">
        <v>1</v>
      </c>
      <c r="AV171" s="107" t="s">
        <v>79</v>
      </c>
      <c r="AW171" s="107" t="s">
        <v>83</v>
      </c>
      <c r="AX171" s="107" t="s">
        <v>71</v>
      </c>
      <c r="AY171" s="109" t="s">
        <v>73</v>
      </c>
    </row>
    <row r="172" spans="2:65" s="11" customFormat="1" ht="36" x14ac:dyDescent="0.2">
      <c r="B172" s="12"/>
      <c r="C172" s="86" t="s">
        <v>158</v>
      </c>
      <c r="D172" s="86" t="s">
        <v>75</v>
      </c>
      <c r="E172" s="87" t="s">
        <v>159</v>
      </c>
      <c r="F172" s="88" t="s">
        <v>160</v>
      </c>
      <c r="G172" s="89" t="s">
        <v>150</v>
      </c>
      <c r="H172" s="90">
        <v>43.034999999999997</v>
      </c>
      <c r="I172" s="91"/>
      <c r="J172" s="91">
        <f>ROUND(I172*H172,2)</f>
        <v>0</v>
      </c>
      <c r="K172" s="92"/>
      <c r="L172" s="12"/>
      <c r="M172" s="93" t="s">
        <v>9</v>
      </c>
      <c r="N172" s="94" t="s">
        <v>26</v>
      </c>
      <c r="O172" s="95">
        <v>0</v>
      </c>
      <c r="P172" s="95">
        <f>O172*H172</f>
        <v>0</v>
      </c>
      <c r="Q172" s="95">
        <v>0</v>
      </c>
      <c r="R172" s="95">
        <f>Q172*H172</f>
        <v>0</v>
      </c>
      <c r="S172" s="95">
        <v>0</v>
      </c>
      <c r="T172" s="96">
        <f>S172*H172</f>
        <v>0</v>
      </c>
      <c r="AR172" s="97" t="s">
        <v>79</v>
      </c>
      <c r="AT172" s="97" t="s">
        <v>75</v>
      </c>
      <c r="AU172" s="97" t="s">
        <v>1</v>
      </c>
      <c r="AY172" s="2" t="s">
        <v>73</v>
      </c>
      <c r="BE172" s="98">
        <f>IF(N172="základní",J172,0)</f>
        <v>0</v>
      </c>
      <c r="BF172" s="98">
        <f>IF(N172="snížená",J172,0)</f>
        <v>0</v>
      </c>
      <c r="BG172" s="98">
        <f>IF(N172="zákl. přenesená",J172,0)</f>
        <v>0</v>
      </c>
      <c r="BH172" s="98">
        <f>IF(N172="sníž. přenesená",J172,0)</f>
        <v>0</v>
      </c>
      <c r="BI172" s="98">
        <f>IF(N172="nulová",J172,0)</f>
        <v>0</v>
      </c>
      <c r="BJ172" s="2" t="s">
        <v>71</v>
      </c>
      <c r="BK172" s="98">
        <f>ROUND(I172*H172,2)</f>
        <v>0</v>
      </c>
      <c r="BL172" s="2" t="s">
        <v>79</v>
      </c>
      <c r="BM172" s="97" t="s">
        <v>161</v>
      </c>
    </row>
    <row r="173" spans="2:65" s="99" customFormat="1" x14ac:dyDescent="0.2">
      <c r="B173" s="100"/>
      <c r="D173" s="101" t="s">
        <v>81</v>
      </c>
      <c r="E173" s="102" t="s">
        <v>9</v>
      </c>
      <c r="F173" s="103" t="s">
        <v>162</v>
      </c>
      <c r="H173" s="104">
        <v>43.034999999999997</v>
      </c>
      <c r="L173" s="100"/>
      <c r="M173" s="105"/>
      <c r="T173" s="106"/>
      <c r="AT173" s="102" t="s">
        <v>81</v>
      </c>
      <c r="AU173" s="102" t="s">
        <v>1</v>
      </c>
      <c r="AV173" s="99" t="s">
        <v>1</v>
      </c>
      <c r="AW173" s="99" t="s">
        <v>83</v>
      </c>
      <c r="AX173" s="99" t="s">
        <v>72</v>
      </c>
      <c r="AY173" s="102" t="s">
        <v>73</v>
      </c>
    </row>
    <row r="174" spans="2:65" s="107" customFormat="1" x14ac:dyDescent="0.2">
      <c r="B174" s="108"/>
      <c r="D174" s="101" t="s">
        <v>81</v>
      </c>
      <c r="E174" s="109" t="s">
        <v>9</v>
      </c>
      <c r="F174" s="110" t="s">
        <v>84</v>
      </c>
      <c r="H174" s="111">
        <v>43.034999999999997</v>
      </c>
      <c r="L174" s="108"/>
      <c r="M174" s="112"/>
      <c r="T174" s="113"/>
      <c r="AT174" s="109" t="s">
        <v>81</v>
      </c>
      <c r="AU174" s="109" t="s">
        <v>1</v>
      </c>
      <c r="AV174" s="107" t="s">
        <v>79</v>
      </c>
      <c r="AW174" s="107" t="s">
        <v>83</v>
      </c>
      <c r="AX174" s="107" t="s">
        <v>71</v>
      </c>
      <c r="AY174" s="109" t="s">
        <v>73</v>
      </c>
    </row>
    <row r="175" spans="2:65" s="11" customFormat="1" ht="36" x14ac:dyDescent="0.2">
      <c r="B175" s="12"/>
      <c r="C175" s="86" t="s">
        <v>163</v>
      </c>
      <c r="D175" s="86" t="s">
        <v>75</v>
      </c>
      <c r="E175" s="87" t="s">
        <v>164</v>
      </c>
      <c r="F175" s="88" t="s">
        <v>165</v>
      </c>
      <c r="G175" s="89" t="s">
        <v>150</v>
      </c>
      <c r="H175" s="90">
        <v>65.287999999999997</v>
      </c>
      <c r="I175" s="91"/>
      <c r="J175" s="91">
        <f>ROUND(I175*H175,2)</f>
        <v>0</v>
      </c>
      <c r="K175" s="92"/>
      <c r="L175" s="12"/>
      <c r="M175" s="93" t="s">
        <v>9</v>
      </c>
      <c r="N175" s="94" t="s">
        <v>26</v>
      </c>
      <c r="O175" s="95">
        <v>0</v>
      </c>
      <c r="P175" s="95">
        <f>O175*H175</f>
        <v>0</v>
      </c>
      <c r="Q175" s="95">
        <v>0</v>
      </c>
      <c r="R175" s="95">
        <f>Q175*H175</f>
        <v>0</v>
      </c>
      <c r="S175" s="95">
        <v>0</v>
      </c>
      <c r="T175" s="96">
        <f>S175*H175</f>
        <v>0</v>
      </c>
      <c r="AR175" s="97" t="s">
        <v>79</v>
      </c>
      <c r="AT175" s="97" t="s">
        <v>75</v>
      </c>
      <c r="AU175" s="97" t="s">
        <v>1</v>
      </c>
      <c r="AY175" s="2" t="s">
        <v>73</v>
      </c>
      <c r="BE175" s="98">
        <f>IF(N175="základní",J175,0)</f>
        <v>0</v>
      </c>
      <c r="BF175" s="98">
        <f>IF(N175="snížená",J175,0)</f>
        <v>0</v>
      </c>
      <c r="BG175" s="98">
        <f>IF(N175="zákl. přenesená",J175,0)</f>
        <v>0</v>
      </c>
      <c r="BH175" s="98">
        <f>IF(N175="sníž. přenesená",J175,0)</f>
        <v>0</v>
      </c>
      <c r="BI175" s="98">
        <f>IF(N175="nulová",J175,0)</f>
        <v>0</v>
      </c>
      <c r="BJ175" s="2" t="s">
        <v>71</v>
      </c>
      <c r="BK175" s="98">
        <f>ROUND(I175*H175,2)</f>
        <v>0</v>
      </c>
      <c r="BL175" s="2" t="s">
        <v>79</v>
      </c>
      <c r="BM175" s="97" t="s">
        <v>166</v>
      </c>
    </row>
    <row r="176" spans="2:65" s="99" customFormat="1" x14ac:dyDescent="0.2">
      <c r="B176" s="100"/>
      <c r="D176" s="101" t="s">
        <v>81</v>
      </c>
      <c r="E176" s="102" t="s">
        <v>9</v>
      </c>
      <c r="F176" s="103" t="s">
        <v>167</v>
      </c>
      <c r="H176" s="104">
        <v>65.287999999999997</v>
      </c>
      <c r="L176" s="100"/>
      <c r="M176" s="105"/>
      <c r="T176" s="106"/>
      <c r="AT176" s="102" t="s">
        <v>81</v>
      </c>
      <c r="AU176" s="102" t="s">
        <v>1</v>
      </c>
      <c r="AV176" s="99" t="s">
        <v>1</v>
      </c>
      <c r="AW176" s="99" t="s">
        <v>83</v>
      </c>
      <c r="AX176" s="99" t="s">
        <v>71</v>
      </c>
      <c r="AY176" s="102" t="s">
        <v>73</v>
      </c>
    </row>
    <row r="177" spans="2:65" s="11" customFormat="1" ht="48" x14ac:dyDescent="0.2">
      <c r="B177" s="12"/>
      <c r="C177" s="86" t="s">
        <v>168</v>
      </c>
      <c r="D177" s="86" t="s">
        <v>75</v>
      </c>
      <c r="E177" s="87" t="s">
        <v>169</v>
      </c>
      <c r="F177" s="88" t="s">
        <v>170</v>
      </c>
      <c r="G177" s="89" t="s">
        <v>150</v>
      </c>
      <c r="H177" s="90">
        <v>9.2859999999999996</v>
      </c>
      <c r="I177" s="91"/>
      <c r="J177" s="91">
        <f>ROUND(I177*H177,2)</f>
        <v>0</v>
      </c>
      <c r="K177" s="92"/>
      <c r="L177" s="12"/>
      <c r="M177" s="93" t="s">
        <v>9</v>
      </c>
      <c r="N177" s="94" t="s">
        <v>26</v>
      </c>
      <c r="O177" s="95">
        <v>0</v>
      </c>
      <c r="P177" s="95">
        <f>O177*H177</f>
        <v>0</v>
      </c>
      <c r="Q177" s="95">
        <v>0</v>
      </c>
      <c r="R177" s="95">
        <f>Q177*H177</f>
        <v>0</v>
      </c>
      <c r="S177" s="95">
        <v>0</v>
      </c>
      <c r="T177" s="96">
        <f>S177*H177</f>
        <v>0</v>
      </c>
      <c r="AR177" s="97" t="s">
        <v>79</v>
      </c>
      <c r="AT177" s="97" t="s">
        <v>75</v>
      </c>
      <c r="AU177" s="97" t="s">
        <v>1</v>
      </c>
      <c r="AY177" s="2" t="s">
        <v>73</v>
      </c>
      <c r="BE177" s="98">
        <f>IF(N177="základní",J177,0)</f>
        <v>0</v>
      </c>
      <c r="BF177" s="98">
        <f>IF(N177="snížená",J177,0)</f>
        <v>0</v>
      </c>
      <c r="BG177" s="98">
        <f>IF(N177="zákl. přenesená",J177,0)</f>
        <v>0</v>
      </c>
      <c r="BH177" s="98">
        <f>IF(N177="sníž. přenesená",J177,0)</f>
        <v>0</v>
      </c>
      <c r="BI177" s="98">
        <f>IF(N177="nulová",J177,0)</f>
        <v>0</v>
      </c>
      <c r="BJ177" s="2" t="s">
        <v>71</v>
      </c>
      <c r="BK177" s="98">
        <f>ROUND(I177*H177,2)</f>
        <v>0</v>
      </c>
      <c r="BL177" s="2" t="s">
        <v>79</v>
      </c>
      <c r="BM177" s="97" t="s">
        <v>171</v>
      </c>
    </row>
    <row r="178" spans="2:65" s="99" customFormat="1" x14ac:dyDescent="0.2">
      <c r="B178" s="100"/>
      <c r="D178" s="101" t="s">
        <v>81</v>
      </c>
      <c r="E178" s="102" t="s">
        <v>9</v>
      </c>
      <c r="F178" s="103" t="s">
        <v>172</v>
      </c>
      <c r="H178" s="104">
        <v>9.2859999999999996</v>
      </c>
      <c r="L178" s="100"/>
      <c r="M178" s="105"/>
      <c r="T178" s="106"/>
      <c r="AT178" s="102" t="s">
        <v>81</v>
      </c>
      <c r="AU178" s="102" t="s">
        <v>1</v>
      </c>
      <c r="AV178" s="99" t="s">
        <v>1</v>
      </c>
      <c r="AW178" s="99" t="s">
        <v>83</v>
      </c>
      <c r="AX178" s="99" t="s">
        <v>72</v>
      </c>
      <c r="AY178" s="102" t="s">
        <v>73</v>
      </c>
    </row>
    <row r="179" spans="2:65" s="107" customFormat="1" x14ac:dyDescent="0.2">
      <c r="B179" s="108"/>
      <c r="D179" s="101" t="s">
        <v>81</v>
      </c>
      <c r="E179" s="109" t="s">
        <v>9</v>
      </c>
      <c r="F179" s="110" t="s">
        <v>84</v>
      </c>
      <c r="H179" s="111">
        <v>9.2859999999999996</v>
      </c>
      <c r="L179" s="108"/>
      <c r="M179" s="112"/>
      <c r="T179" s="113"/>
      <c r="AT179" s="109" t="s">
        <v>81</v>
      </c>
      <c r="AU179" s="109" t="s">
        <v>1</v>
      </c>
      <c r="AV179" s="107" t="s">
        <v>79</v>
      </c>
      <c r="AW179" s="107" t="s">
        <v>83</v>
      </c>
      <c r="AX179" s="107" t="s">
        <v>71</v>
      </c>
      <c r="AY179" s="109" t="s">
        <v>73</v>
      </c>
    </row>
    <row r="180" spans="2:65" s="11" customFormat="1" ht="60" x14ac:dyDescent="0.2">
      <c r="B180" s="12"/>
      <c r="C180" s="86" t="s">
        <v>173</v>
      </c>
      <c r="D180" s="86" t="s">
        <v>75</v>
      </c>
      <c r="E180" s="87" t="s">
        <v>174</v>
      </c>
      <c r="F180" s="88" t="s">
        <v>175</v>
      </c>
      <c r="G180" s="89" t="s">
        <v>150</v>
      </c>
      <c r="H180" s="90">
        <v>2.8820000000000001</v>
      </c>
      <c r="I180" s="91"/>
      <c r="J180" s="91">
        <f>ROUND(I180*H180,2)</f>
        <v>0</v>
      </c>
      <c r="K180" s="92"/>
      <c r="L180" s="12"/>
      <c r="M180" s="93" t="s">
        <v>9</v>
      </c>
      <c r="N180" s="94" t="s">
        <v>26</v>
      </c>
      <c r="O180" s="95">
        <v>0</v>
      </c>
      <c r="P180" s="95">
        <f>O180*H180</f>
        <v>0</v>
      </c>
      <c r="Q180" s="95">
        <v>0</v>
      </c>
      <c r="R180" s="95">
        <f>Q180*H180</f>
        <v>0</v>
      </c>
      <c r="S180" s="95">
        <v>0</v>
      </c>
      <c r="T180" s="96">
        <f>S180*H180</f>
        <v>0</v>
      </c>
      <c r="AR180" s="97" t="s">
        <v>79</v>
      </c>
      <c r="AT180" s="97" t="s">
        <v>75</v>
      </c>
      <c r="AU180" s="97" t="s">
        <v>1</v>
      </c>
      <c r="AY180" s="2" t="s">
        <v>73</v>
      </c>
      <c r="BE180" s="98">
        <f>IF(N180="základní",J180,0)</f>
        <v>0</v>
      </c>
      <c r="BF180" s="98">
        <f>IF(N180="snížená",J180,0)</f>
        <v>0</v>
      </c>
      <c r="BG180" s="98">
        <f>IF(N180="zákl. přenesená",J180,0)</f>
        <v>0</v>
      </c>
      <c r="BH180" s="98">
        <f>IF(N180="sníž. přenesená",J180,0)</f>
        <v>0</v>
      </c>
      <c r="BI180" s="98">
        <f>IF(N180="nulová",J180,0)</f>
        <v>0</v>
      </c>
      <c r="BJ180" s="2" t="s">
        <v>71</v>
      </c>
      <c r="BK180" s="98">
        <f>ROUND(I180*H180,2)</f>
        <v>0</v>
      </c>
      <c r="BL180" s="2" t="s">
        <v>79</v>
      </c>
      <c r="BM180" s="97" t="s">
        <v>176</v>
      </c>
    </row>
    <row r="181" spans="2:65" s="99" customFormat="1" x14ac:dyDescent="0.2">
      <c r="B181" s="100"/>
      <c r="D181" s="101" t="s">
        <v>81</v>
      </c>
      <c r="E181" s="102" t="s">
        <v>9</v>
      </c>
      <c r="F181" s="103" t="s">
        <v>177</v>
      </c>
      <c r="H181" s="104">
        <v>2.8820000000000001</v>
      </c>
      <c r="L181" s="100"/>
      <c r="M181" s="105"/>
      <c r="T181" s="106"/>
      <c r="AT181" s="102" t="s">
        <v>81</v>
      </c>
      <c r="AU181" s="102" t="s">
        <v>1</v>
      </c>
      <c r="AV181" s="99" t="s">
        <v>1</v>
      </c>
      <c r="AW181" s="99" t="s">
        <v>83</v>
      </c>
      <c r="AX181" s="99" t="s">
        <v>72</v>
      </c>
      <c r="AY181" s="102" t="s">
        <v>73</v>
      </c>
    </row>
    <row r="182" spans="2:65" s="107" customFormat="1" x14ac:dyDescent="0.2">
      <c r="B182" s="108"/>
      <c r="D182" s="101" t="s">
        <v>81</v>
      </c>
      <c r="E182" s="109" t="s">
        <v>9</v>
      </c>
      <c r="F182" s="110" t="s">
        <v>84</v>
      </c>
      <c r="H182" s="111">
        <v>2.8820000000000001</v>
      </c>
      <c r="L182" s="108"/>
      <c r="M182" s="112"/>
      <c r="T182" s="113"/>
      <c r="AT182" s="109" t="s">
        <v>81</v>
      </c>
      <c r="AU182" s="109" t="s">
        <v>1</v>
      </c>
      <c r="AV182" s="107" t="s">
        <v>79</v>
      </c>
      <c r="AW182" s="107" t="s">
        <v>83</v>
      </c>
      <c r="AX182" s="107" t="s">
        <v>71</v>
      </c>
      <c r="AY182" s="109" t="s">
        <v>73</v>
      </c>
    </row>
    <row r="183" spans="2:65" s="74" customFormat="1" ht="12.75" x14ac:dyDescent="0.2">
      <c r="B183" s="75"/>
      <c r="D183" s="76" t="s">
        <v>68</v>
      </c>
      <c r="E183" s="84" t="s">
        <v>99</v>
      </c>
      <c r="F183" s="84" t="s">
        <v>178</v>
      </c>
      <c r="J183" s="85">
        <f>BK183</f>
        <v>0</v>
      </c>
      <c r="L183" s="75"/>
      <c r="M183" s="79"/>
      <c r="P183" s="80">
        <f>SUM(P184:P223)</f>
        <v>195.55932000000001</v>
      </c>
      <c r="R183" s="80">
        <f>SUM(R184:R223)</f>
        <v>81.422163600000005</v>
      </c>
      <c r="T183" s="81">
        <f>SUM(T184:T223)</f>
        <v>0</v>
      </c>
      <c r="AR183" s="76" t="s">
        <v>71</v>
      </c>
      <c r="AT183" s="82" t="s">
        <v>68</v>
      </c>
      <c r="AU183" s="82" t="s">
        <v>71</v>
      </c>
      <c r="AY183" s="76" t="s">
        <v>73</v>
      </c>
      <c r="BK183" s="83">
        <f>SUM(BK184:BK223)</f>
        <v>0</v>
      </c>
    </row>
    <row r="184" spans="2:65" s="11" customFormat="1" ht="36" x14ac:dyDescent="0.2">
      <c r="B184" s="12"/>
      <c r="C184" s="86" t="s">
        <v>179</v>
      </c>
      <c r="D184" s="86" t="s">
        <v>75</v>
      </c>
      <c r="E184" s="87" t="s">
        <v>180</v>
      </c>
      <c r="F184" s="88" t="s">
        <v>181</v>
      </c>
      <c r="G184" s="89" t="s">
        <v>78</v>
      </c>
      <c r="H184" s="90">
        <v>59.82</v>
      </c>
      <c r="I184" s="91"/>
      <c r="J184" s="91">
        <f>ROUND(I184*H184,2)</f>
        <v>0</v>
      </c>
      <c r="K184" s="92"/>
      <c r="L184" s="12"/>
      <c r="M184" s="93" t="s">
        <v>9</v>
      </c>
      <c r="N184" s="94" t="s">
        <v>26</v>
      </c>
      <c r="O184" s="95">
        <v>9.4E-2</v>
      </c>
      <c r="P184" s="95">
        <f>O184*H184</f>
        <v>5.6230799999999999</v>
      </c>
      <c r="Q184" s="95">
        <v>0</v>
      </c>
      <c r="R184" s="95">
        <f>Q184*H184</f>
        <v>0</v>
      </c>
      <c r="S184" s="95">
        <v>0</v>
      </c>
      <c r="T184" s="96">
        <f>S184*H184</f>
        <v>0</v>
      </c>
      <c r="AR184" s="97" t="s">
        <v>79</v>
      </c>
      <c r="AT184" s="97" t="s">
        <v>75</v>
      </c>
      <c r="AU184" s="97" t="s">
        <v>1</v>
      </c>
      <c r="AY184" s="2" t="s">
        <v>73</v>
      </c>
      <c r="BE184" s="98">
        <f>IF(N184="základní",J184,0)</f>
        <v>0</v>
      </c>
      <c r="BF184" s="98">
        <f>IF(N184="snížená",J184,0)</f>
        <v>0</v>
      </c>
      <c r="BG184" s="98">
        <f>IF(N184="zákl. přenesená",J184,0)</f>
        <v>0</v>
      </c>
      <c r="BH184" s="98">
        <f>IF(N184="sníž. přenesená",J184,0)</f>
        <v>0</v>
      </c>
      <c r="BI184" s="98">
        <f>IF(N184="nulová",J184,0)</f>
        <v>0</v>
      </c>
      <c r="BJ184" s="2" t="s">
        <v>71</v>
      </c>
      <c r="BK184" s="98">
        <f>ROUND(I184*H184,2)</f>
        <v>0</v>
      </c>
      <c r="BL184" s="2" t="s">
        <v>79</v>
      </c>
      <c r="BM184" s="97" t="s">
        <v>182</v>
      </c>
    </row>
    <row r="185" spans="2:65" s="114" customFormat="1" x14ac:dyDescent="0.2">
      <c r="B185" s="115"/>
      <c r="D185" s="101" t="s">
        <v>81</v>
      </c>
      <c r="E185" s="116" t="s">
        <v>9</v>
      </c>
      <c r="F185" s="117" t="s">
        <v>183</v>
      </c>
      <c r="H185" s="116" t="s">
        <v>9</v>
      </c>
      <c r="L185" s="115"/>
      <c r="M185" s="118"/>
      <c r="T185" s="119"/>
      <c r="AT185" s="116" t="s">
        <v>81</v>
      </c>
      <c r="AU185" s="116" t="s">
        <v>1</v>
      </c>
      <c r="AV185" s="114" t="s">
        <v>71</v>
      </c>
      <c r="AW185" s="114" t="s">
        <v>83</v>
      </c>
      <c r="AX185" s="114" t="s">
        <v>72</v>
      </c>
      <c r="AY185" s="116" t="s">
        <v>73</v>
      </c>
    </row>
    <row r="186" spans="2:65" s="99" customFormat="1" x14ac:dyDescent="0.2">
      <c r="B186" s="100"/>
      <c r="D186" s="101" t="s">
        <v>81</v>
      </c>
      <c r="E186" s="102" t="s">
        <v>9</v>
      </c>
      <c r="F186" s="103" t="s">
        <v>184</v>
      </c>
      <c r="H186" s="104">
        <v>59.82</v>
      </c>
      <c r="L186" s="100"/>
      <c r="M186" s="105"/>
      <c r="T186" s="106"/>
      <c r="AT186" s="102" t="s">
        <v>81</v>
      </c>
      <c r="AU186" s="102" t="s">
        <v>1</v>
      </c>
      <c r="AV186" s="99" t="s">
        <v>1</v>
      </c>
      <c r="AW186" s="99" t="s">
        <v>83</v>
      </c>
      <c r="AX186" s="99" t="s">
        <v>72</v>
      </c>
      <c r="AY186" s="102" t="s">
        <v>73</v>
      </c>
    </row>
    <row r="187" spans="2:65" s="107" customFormat="1" x14ac:dyDescent="0.2">
      <c r="B187" s="108"/>
      <c r="D187" s="101" t="s">
        <v>81</v>
      </c>
      <c r="E187" s="109" t="s">
        <v>9</v>
      </c>
      <c r="F187" s="110" t="s">
        <v>84</v>
      </c>
      <c r="H187" s="111">
        <v>59.82</v>
      </c>
      <c r="L187" s="108"/>
      <c r="M187" s="112"/>
      <c r="T187" s="113"/>
      <c r="AT187" s="109" t="s">
        <v>81</v>
      </c>
      <c r="AU187" s="109" t="s">
        <v>1</v>
      </c>
      <c r="AV187" s="107" t="s">
        <v>79</v>
      </c>
      <c r="AW187" s="107" t="s">
        <v>83</v>
      </c>
      <c r="AX187" s="107" t="s">
        <v>71</v>
      </c>
      <c r="AY187" s="109" t="s">
        <v>73</v>
      </c>
    </row>
    <row r="188" spans="2:65" s="11" customFormat="1" ht="36" x14ac:dyDescent="0.2">
      <c r="B188" s="12"/>
      <c r="C188" s="86" t="s">
        <v>185</v>
      </c>
      <c r="D188" s="86" t="s">
        <v>75</v>
      </c>
      <c r="E188" s="87" t="s">
        <v>186</v>
      </c>
      <c r="F188" s="88" t="s">
        <v>187</v>
      </c>
      <c r="G188" s="89" t="s">
        <v>78</v>
      </c>
      <c r="H188" s="90">
        <v>115</v>
      </c>
      <c r="I188" s="91"/>
      <c r="J188" s="91">
        <f>ROUND(I188*H188,2)</f>
        <v>0</v>
      </c>
      <c r="K188" s="92"/>
      <c r="L188" s="12"/>
      <c r="M188" s="93" t="s">
        <v>9</v>
      </c>
      <c r="N188" s="94" t="s">
        <v>26</v>
      </c>
      <c r="O188" s="95">
        <v>3.1E-2</v>
      </c>
      <c r="P188" s="95">
        <f>O188*H188</f>
        <v>3.5649999999999999</v>
      </c>
      <c r="Q188" s="95">
        <v>0</v>
      </c>
      <c r="R188" s="95">
        <f>Q188*H188</f>
        <v>0</v>
      </c>
      <c r="S188" s="95">
        <v>0</v>
      </c>
      <c r="T188" s="96">
        <f>S188*H188</f>
        <v>0</v>
      </c>
      <c r="AR188" s="97" t="s">
        <v>79</v>
      </c>
      <c r="AT188" s="97" t="s">
        <v>75</v>
      </c>
      <c r="AU188" s="97" t="s">
        <v>1</v>
      </c>
      <c r="AY188" s="2" t="s">
        <v>73</v>
      </c>
      <c r="BE188" s="98">
        <f>IF(N188="základní",J188,0)</f>
        <v>0</v>
      </c>
      <c r="BF188" s="98">
        <f>IF(N188="snížená",J188,0)</f>
        <v>0</v>
      </c>
      <c r="BG188" s="98">
        <f>IF(N188="zákl. přenesená",J188,0)</f>
        <v>0</v>
      </c>
      <c r="BH188" s="98">
        <f>IF(N188="sníž. přenesená",J188,0)</f>
        <v>0</v>
      </c>
      <c r="BI188" s="98">
        <f>IF(N188="nulová",J188,0)</f>
        <v>0</v>
      </c>
      <c r="BJ188" s="2" t="s">
        <v>71</v>
      </c>
      <c r="BK188" s="98">
        <f>ROUND(I188*H188,2)</f>
        <v>0</v>
      </c>
      <c r="BL188" s="2" t="s">
        <v>79</v>
      </c>
      <c r="BM188" s="97" t="s">
        <v>188</v>
      </c>
    </row>
    <row r="189" spans="2:65" s="99" customFormat="1" x14ac:dyDescent="0.2">
      <c r="B189" s="100"/>
      <c r="D189" s="101" t="s">
        <v>81</v>
      </c>
      <c r="E189" s="102" t="s">
        <v>9</v>
      </c>
      <c r="F189" s="103" t="s">
        <v>189</v>
      </c>
      <c r="H189" s="104">
        <v>115</v>
      </c>
      <c r="L189" s="100"/>
      <c r="M189" s="105"/>
      <c r="T189" s="106"/>
      <c r="AT189" s="102" t="s">
        <v>81</v>
      </c>
      <c r="AU189" s="102" t="s">
        <v>1</v>
      </c>
      <c r="AV189" s="99" t="s">
        <v>1</v>
      </c>
      <c r="AW189" s="99" t="s">
        <v>83</v>
      </c>
      <c r="AX189" s="99" t="s">
        <v>72</v>
      </c>
      <c r="AY189" s="102" t="s">
        <v>73</v>
      </c>
    </row>
    <row r="190" spans="2:65" s="107" customFormat="1" x14ac:dyDescent="0.2">
      <c r="B190" s="108"/>
      <c r="D190" s="101" t="s">
        <v>81</v>
      </c>
      <c r="E190" s="109" t="s">
        <v>9</v>
      </c>
      <c r="F190" s="110" t="s">
        <v>84</v>
      </c>
      <c r="H190" s="111">
        <v>115</v>
      </c>
      <c r="L190" s="108"/>
      <c r="M190" s="112"/>
      <c r="T190" s="113"/>
      <c r="AT190" s="109" t="s">
        <v>81</v>
      </c>
      <c r="AU190" s="109" t="s">
        <v>1</v>
      </c>
      <c r="AV190" s="107" t="s">
        <v>79</v>
      </c>
      <c r="AW190" s="107" t="s">
        <v>83</v>
      </c>
      <c r="AX190" s="107" t="s">
        <v>71</v>
      </c>
      <c r="AY190" s="109" t="s">
        <v>73</v>
      </c>
    </row>
    <row r="191" spans="2:65" s="11" customFormat="1" ht="48" x14ac:dyDescent="0.2">
      <c r="B191" s="12"/>
      <c r="C191" s="86" t="s">
        <v>190</v>
      </c>
      <c r="D191" s="86" t="s">
        <v>75</v>
      </c>
      <c r="E191" s="87" t="s">
        <v>191</v>
      </c>
      <c r="F191" s="88" t="s">
        <v>192</v>
      </c>
      <c r="G191" s="89" t="s">
        <v>78</v>
      </c>
      <c r="H191" s="90">
        <v>29.91</v>
      </c>
      <c r="I191" s="91"/>
      <c r="J191" s="91">
        <f>ROUND(I191*H191,2)</f>
        <v>0</v>
      </c>
      <c r="K191" s="92"/>
      <c r="L191" s="12"/>
      <c r="M191" s="93" t="s">
        <v>9</v>
      </c>
      <c r="N191" s="94" t="s">
        <v>26</v>
      </c>
      <c r="O191" s="95">
        <v>6.4000000000000001E-2</v>
      </c>
      <c r="P191" s="95">
        <f>O191*H191</f>
        <v>1.9142399999999999</v>
      </c>
      <c r="Q191" s="95">
        <v>0</v>
      </c>
      <c r="R191" s="95">
        <f>Q191*H191</f>
        <v>0</v>
      </c>
      <c r="S191" s="95">
        <v>0</v>
      </c>
      <c r="T191" s="96">
        <f>S191*H191</f>
        <v>0</v>
      </c>
      <c r="AR191" s="97" t="s">
        <v>79</v>
      </c>
      <c r="AT191" s="97" t="s">
        <v>75</v>
      </c>
      <c r="AU191" s="97" t="s">
        <v>1</v>
      </c>
      <c r="AY191" s="2" t="s">
        <v>73</v>
      </c>
      <c r="BE191" s="98">
        <f>IF(N191="základní",J191,0)</f>
        <v>0</v>
      </c>
      <c r="BF191" s="98">
        <f>IF(N191="snížená",J191,0)</f>
        <v>0</v>
      </c>
      <c r="BG191" s="98">
        <f>IF(N191="zákl. přenesená",J191,0)</f>
        <v>0</v>
      </c>
      <c r="BH191" s="98">
        <f>IF(N191="sníž. přenesená",J191,0)</f>
        <v>0</v>
      </c>
      <c r="BI191" s="98">
        <f>IF(N191="nulová",J191,0)</f>
        <v>0</v>
      </c>
      <c r="BJ191" s="2" t="s">
        <v>71</v>
      </c>
      <c r="BK191" s="98">
        <f>ROUND(I191*H191,2)</f>
        <v>0</v>
      </c>
      <c r="BL191" s="2" t="s">
        <v>79</v>
      </c>
      <c r="BM191" s="97" t="s">
        <v>193</v>
      </c>
    </row>
    <row r="192" spans="2:65" s="99" customFormat="1" x14ac:dyDescent="0.2">
      <c r="B192" s="100"/>
      <c r="D192" s="101" t="s">
        <v>81</v>
      </c>
      <c r="E192" s="102" t="s">
        <v>9</v>
      </c>
      <c r="F192" s="103" t="s">
        <v>194</v>
      </c>
      <c r="H192" s="104">
        <v>29.91</v>
      </c>
      <c r="L192" s="100"/>
      <c r="M192" s="105"/>
      <c r="T192" s="106"/>
      <c r="AT192" s="102" t="s">
        <v>81</v>
      </c>
      <c r="AU192" s="102" t="s">
        <v>1</v>
      </c>
      <c r="AV192" s="99" t="s">
        <v>1</v>
      </c>
      <c r="AW192" s="99" t="s">
        <v>83</v>
      </c>
      <c r="AX192" s="99" t="s">
        <v>72</v>
      </c>
      <c r="AY192" s="102" t="s">
        <v>73</v>
      </c>
    </row>
    <row r="193" spans="2:65" s="107" customFormat="1" x14ac:dyDescent="0.2">
      <c r="B193" s="108"/>
      <c r="D193" s="101" t="s">
        <v>81</v>
      </c>
      <c r="E193" s="109" t="s">
        <v>9</v>
      </c>
      <c r="F193" s="110" t="s">
        <v>84</v>
      </c>
      <c r="H193" s="111">
        <v>29.91</v>
      </c>
      <c r="L193" s="108"/>
      <c r="M193" s="112"/>
      <c r="T193" s="113"/>
      <c r="AT193" s="109" t="s">
        <v>81</v>
      </c>
      <c r="AU193" s="109" t="s">
        <v>1</v>
      </c>
      <c r="AV193" s="107" t="s">
        <v>79</v>
      </c>
      <c r="AW193" s="107" t="s">
        <v>83</v>
      </c>
      <c r="AX193" s="107" t="s">
        <v>71</v>
      </c>
      <c r="AY193" s="109" t="s">
        <v>73</v>
      </c>
    </row>
    <row r="194" spans="2:65" s="11" customFormat="1" ht="24" x14ac:dyDescent="0.2">
      <c r="B194" s="12"/>
      <c r="C194" s="86" t="s">
        <v>195</v>
      </c>
      <c r="D194" s="86" t="s">
        <v>75</v>
      </c>
      <c r="E194" s="87" t="s">
        <v>196</v>
      </c>
      <c r="F194" s="88" t="s">
        <v>197</v>
      </c>
      <c r="G194" s="89" t="s">
        <v>78</v>
      </c>
      <c r="H194" s="90">
        <v>29.91</v>
      </c>
      <c r="I194" s="91"/>
      <c r="J194" s="91">
        <f>ROUND(I194*H194,2)</f>
        <v>0</v>
      </c>
      <c r="K194" s="92"/>
      <c r="L194" s="12"/>
      <c r="M194" s="93" t="s">
        <v>9</v>
      </c>
      <c r="N194" s="94" t="s">
        <v>26</v>
      </c>
      <c r="O194" s="95">
        <v>8.0000000000000002E-3</v>
      </c>
      <c r="P194" s="95">
        <f>O194*H194</f>
        <v>0.23927999999999999</v>
      </c>
      <c r="Q194" s="95">
        <v>0</v>
      </c>
      <c r="R194" s="95">
        <f>Q194*H194</f>
        <v>0</v>
      </c>
      <c r="S194" s="95">
        <v>0</v>
      </c>
      <c r="T194" s="96">
        <f>S194*H194</f>
        <v>0</v>
      </c>
      <c r="AR194" s="97" t="s">
        <v>79</v>
      </c>
      <c r="AT194" s="97" t="s">
        <v>75</v>
      </c>
      <c r="AU194" s="97" t="s">
        <v>1</v>
      </c>
      <c r="AY194" s="2" t="s">
        <v>73</v>
      </c>
      <c r="BE194" s="98">
        <f>IF(N194="základní",J194,0)</f>
        <v>0</v>
      </c>
      <c r="BF194" s="98">
        <f>IF(N194="snížená",J194,0)</f>
        <v>0</v>
      </c>
      <c r="BG194" s="98">
        <f>IF(N194="zákl. přenesená",J194,0)</f>
        <v>0</v>
      </c>
      <c r="BH194" s="98">
        <f>IF(N194="sníž. přenesená",J194,0)</f>
        <v>0</v>
      </c>
      <c r="BI194" s="98">
        <f>IF(N194="nulová",J194,0)</f>
        <v>0</v>
      </c>
      <c r="BJ194" s="2" t="s">
        <v>71</v>
      </c>
      <c r="BK194" s="98">
        <f>ROUND(I194*H194,2)</f>
        <v>0</v>
      </c>
      <c r="BL194" s="2" t="s">
        <v>79</v>
      </c>
      <c r="BM194" s="97" t="s">
        <v>198</v>
      </c>
    </row>
    <row r="195" spans="2:65" s="114" customFormat="1" x14ac:dyDescent="0.2">
      <c r="B195" s="115"/>
      <c r="D195" s="101" t="s">
        <v>81</v>
      </c>
      <c r="E195" s="116" t="s">
        <v>9</v>
      </c>
      <c r="F195" s="117" t="s">
        <v>199</v>
      </c>
      <c r="H195" s="116" t="s">
        <v>9</v>
      </c>
      <c r="L195" s="115"/>
      <c r="M195" s="118"/>
      <c r="T195" s="119"/>
      <c r="AT195" s="116" t="s">
        <v>81</v>
      </c>
      <c r="AU195" s="116" t="s">
        <v>1</v>
      </c>
      <c r="AV195" s="114" t="s">
        <v>71</v>
      </c>
      <c r="AW195" s="114" t="s">
        <v>83</v>
      </c>
      <c r="AX195" s="114" t="s">
        <v>72</v>
      </c>
      <c r="AY195" s="116" t="s">
        <v>73</v>
      </c>
    </row>
    <row r="196" spans="2:65" s="99" customFormat="1" x14ac:dyDescent="0.2">
      <c r="B196" s="100"/>
      <c r="D196" s="101" t="s">
        <v>81</v>
      </c>
      <c r="E196" s="102" t="s">
        <v>9</v>
      </c>
      <c r="F196" s="103" t="s">
        <v>194</v>
      </c>
      <c r="H196" s="104">
        <v>29.91</v>
      </c>
      <c r="L196" s="100"/>
      <c r="M196" s="105"/>
      <c r="T196" s="106"/>
      <c r="AT196" s="102" t="s">
        <v>81</v>
      </c>
      <c r="AU196" s="102" t="s">
        <v>1</v>
      </c>
      <c r="AV196" s="99" t="s">
        <v>1</v>
      </c>
      <c r="AW196" s="99" t="s">
        <v>83</v>
      </c>
      <c r="AX196" s="99" t="s">
        <v>72</v>
      </c>
      <c r="AY196" s="102" t="s">
        <v>73</v>
      </c>
    </row>
    <row r="197" spans="2:65" s="107" customFormat="1" x14ac:dyDescent="0.2">
      <c r="B197" s="108"/>
      <c r="D197" s="101" t="s">
        <v>81</v>
      </c>
      <c r="E197" s="109" t="s">
        <v>9</v>
      </c>
      <c r="F197" s="110" t="s">
        <v>84</v>
      </c>
      <c r="H197" s="111">
        <v>29.91</v>
      </c>
      <c r="L197" s="108"/>
      <c r="M197" s="112"/>
      <c r="T197" s="113"/>
      <c r="AT197" s="109" t="s">
        <v>81</v>
      </c>
      <c r="AU197" s="109" t="s">
        <v>1</v>
      </c>
      <c r="AV197" s="107" t="s">
        <v>79</v>
      </c>
      <c r="AW197" s="107" t="s">
        <v>83</v>
      </c>
      <c r="AX197" s="107" t="s">
        <v>71</v>
      </c>
      <c r="AY197" s="109" t="s">
        <v>73</v>
      </c>
    </row>
    <row r="198" spans="2:65" s="11" customFormat="1" ht="24" x14ac:dyDescent="0.2">
      <c r="B198" s="12"/>
      <c r="C198" s="86" t="s">
        <v>200</v>
      </c>
      <c r="D198" s="86" t="s">
        <v>75</v>
      </c>
      <c r="E198" s="87" t="s">
        <v>201</v>
      </c>
      <c r="F198" s="88" t="s">
        <v>202</v>
      </c>
      <c r="G198" s="89" t="s">
        <v>78</v>
      </c>
      <c r="H198" s="90">
        <v>110.99</v>
      </c>
      <c r="I198" s="91"/>
      <c r="J198" s="91">
        <f>ROUND(I198*H198,2)</f>
        <v>0</v>
      </c>
      <c r="K198" s="92"/>
      <c r="L198" s="12"/>
      <c r="M198" s="93" t="s">
        <v>9</v>
      </c>
      <c r="N198" s="94" t="s">
        <v>26</v>
      </c>
      <c r="O198" s="95">
        <v>2E-3</v>
      </c>
      <c r="P198" s="95">
        <f>O198*H198</f>
        <v>0.22197999999999998</v>
      </c>
      <c r="Q198" s="95">
        <v>0</v>
      </c>
      <c r="R198" s="95">
        <f>Q198*H198</f>
        <v>0</v>
      </c>
      <c r="S198" s="95">
        <v>0</v>
      </c>
      <c r="T198" s="96">
        <f>S198*H198</f>
        <v>0</v>
      </c>
      <c r="AR198" s="97" t="s">
        <v>79</v>
      </c>
      <c r="AT198" s="97" t="s">
        <v>75</v>
      </c>
      <c r="AU198" s="97" t="s">
        <v>1</v>
      </c>
      <c r="AY198" s="2" t="s">
        <v>73</v>
      </c>
      <c r="BE198" s="98">
        <f>IF(N198="základní",J198,0)</f>
        <v>0</v>
      </c>
      <c r="BF198" s="98">
        <f>IF(N198="snížená",J198,0)</f>
        <v>0</v>
      </c>
      <c r="BG198" s="98">
        <f>IF(N198="zákl. přenesená",J198,0)</f>
        <v>0</v>
      </c>
      <c r="BH198" s="98">
        <f>IF(N198="sníž. přenesená",J198,0)</f>
        <v>0</v>
      </c>
      <c r="BI198" s="98">
        <f>IF(N198="nulová",J198,0)</f>
        <v>0</v>
      </c>
      <c r="BJ198" s="2" t="s">
        <v>71</v>
      </c>
      <c r="BK198" s="98">
        <f>ROUND(I198*H198,2)</f>
        <v>0</v>
      </c>
      <c r="BL198" s="2" t="s">
        <v>79</v>
      </c>
      <c r="BM198" s="97" t="s">
        <v>203</v>
      </c>
    </row>
    <row r="199" spans="2:65" s="99" customFormat="1" x14ac:dyDescent="0.2">
      <c r="B199" s="100"/>
      <c r="D199" s="101" t="s">
        <v>81</v>
      </c>
      <c r="E199" s="102" t="s">
        <v>9</v>
      </c>
      <c r="F199" s="103" t="s">
        <v>204</v>
      </c>
      <c r="H199" s="104">
        <v>110.99</v>
      </c>
      <c r="L199" s="100"/>
      <c r="M199" s="105"/>
      <c r="T199" s="106"/>
      <c r="AT199" s="102" t="s">
        <v>81</v>
      </c>
      <c r="AU199" s="102" t="s">
        <v>1</v>
      </c>
      <c r="AV199" s="99" t="s">
        <v>1</v>
      </c>
      <c r="AW199" s="99" t="s">
        <v>83</v>
      </c>
      <c r="AX199" s="99" t="s">
        <v>72</v>
      </c>
      <c r="AY199" s="102" t="s">
        <v>73</v>
      </c>
    </row>
    <row r="200" spans="2:65" s="107" customFormat="1" x14ac:dyDescent="0.2">
      <c r="B200" s="108"/>
      <c r="D200" s="101" t="s">
        <v>81</v>
      </c>
      <c r="E200" s="109" t="s">
        <v>9</v>
      </c>
      <c r="F200" s="110" t="s">
        <v>84</v>
      </c>
      <c r="H200" s="111">
        <v>110.99</v>
      </c>
      <c r="L200" s="108"/>
      <c r="M200" s="112"/>
      <c r="T200" s="113"/>
      <c r="AT200" s="109" t="s">
        <v>81</v>
      </c>
      <c r="AU200" s="109" t="s">
        <v>1</v>
      </c>
      <c r="AV200" s="107" t="s">
        <v>79</v>
      </c>
      <c r="AW200" s="107" t="s">
        <v>83</v>
      </c>
      <c r="AX200" s="107" t="s">
        <v>71</v>
      </c>
      <c r="AY200" s="109" t="s">
        <v>73</v>
      </c>
    </row>
    <row r="201" spans="2:65" s="11" customFormat="1" ht="48" x14ac:dyDescent="0.2">
      <c r="B201" s="12"/>
      <c r="C201" s="86" t="s">
        <v>205</v>
      </c>
      <c r="D201" s="86" t="s">
        <v>75</v>
      </c>
      <c r="E201" s="87" t="s">
        <v>206</v>
      </c>
      <c r="F201" s="88" t="s">
        <v>207</v>
      </c>
      <c r="G201" s="89" t="s">
        <v>78</v>
      </c>
      <c r="H201" s="90">
        <v>110.99</v>
      </c>
      <c r="I201" s="91"/>
      <c r="J201" s="91">
        <f>ROUND(I201*H201,2)</f>
        <v>0</v>
      </c>
      <c r="K201" s="92"/>
      <c r="L201" s="12"/>
      <c r="M201" s="93" t="s">
        <v>9</v>
      </c>
      <c r="N201" s="94" t="s">
        <v>26</v>
      </c>
      <c r="O201" s="95">
        <v>7.0999999999999994E-2</v>
      </c>
      <c r="P201" s="95">
        <f>O201*H201</f>
        <v>7.8802899999999987</v>
      </c>
      <c r="Q201" s="95">
        <v>0</v>
      </c>
      <c r="R201" s="95">
        <f>Q201*H201</f>
        <v>0</v>
      </c>
      <c r="S201" s="95">
        <v>0</v>
      </c>
      <c r="T201" s="96">
        <f>S201*H201</f>
        <v>0</v>
      </c>
      <c r="AR201" s="97" t="s">
        <v>79</v>
      </c>
      <c r="AT201" s="97" t="s">
        <v>75</v>
      </c>
      <c r="AU201" s="97" t="s">
        <v>1</v>
      </c>
      <c r="AY201" s="2" t="s">
        <v>73</v>
      </c>
      <c r="BE201" s="98">
        <f>IF(N201="základní",J201,0)</f>
        <v>0</v>
      </c>
      <c r="BF201" s="98">
        <f>IF(N201="snížená",J201,0)</f>
        <v>0</v>
      </c>
      <c r="BG201" s="98">
        <f>IF(N201="zákl. přenesená",J201,0)</f>
        <v>0</v>
      </c>
      <c r="BH201" s="98">
        <f>IF(N201="sníž. přenesená",J201,0)</f>
        <v>0</v>
      </c>
      <c r="BI201" s="98">
        <f>IF(N201="nulová",J201,0)</f>
        <v>0</v>
      </c>
      <c r="BJ201" s="2" t="s">
        <v>71</v>
      </c>
      <c r="BK201" s="98">
        <f>ROUND(I201*H201,2)</f>
        <v>0</v>
      </c>
      <c r="BL201" s="2" t="s">
        <v>79</v>
      </c>
      <c r="BM201" s="97" t="s">
        <v>208</v>
      </c>
    </row>
    <row r="202" spans="2:65" s="99" customFormat="1" x14ac:dyDescent="0.2">
      <c r="B202" s="100"/>
      <c r="D202" s="101" t="s">
        <v>81</v>
      </c>
      <c r="E202" s="102" t="s">
        <v>9</v>
      </c>
      <c r="F202" s="103" t="s">
        <v>204</v>
      </c>
      <c r="H202" s="104">
        <v>110.99</v>
      </c>
      <c r="L202" s="100"/>
      <c r="M202" s="105"/>
      <c r="T202" s="106"/>
      <c r="AT202" s="102" t="s">
        <v>81</v>
      </c>
      <c r="AU202" s="102" t="s">
        <v>1</v>
      </c>
      <c r="AV202" s="99" t="s">
        <v>1</v>
      </c>
      <c r="AW202" s="99" t="s">
        <v>83</v>
      </c>
      <c r="AX202" s="99" t="s">
        <v>72</v>
      </c>
      <c r="AY202" s="102" t="s">
        <v>73</v>
      </c>
    </row>
    <row r="203" spans="2:65" s="107" customFormat="1" x14ac:dyDescent="0.2">
      <c r="B203" s="108"/>
      <c r="D203" s="101" t="s">
        <v>81</v>
      </c>
      <c r="E203" s="109" t="s">
        <v>9</v>
      </c>
      <c r="F203" s="110" t="s">
        <v>84</v>
      </c>
      <c r="H203" s="111">
        <v>110.99</v>
      </c>
      <c r="L203" s="108"/>
      <c r="M203" s="112"/>
      <c r="T203" s="113"/>
      <c r="AT203" s="109" t="s">
        <v>81</v>
      </c>
      <c r="AU203" s="109" t="s">
        <v>1</v>
      </c>
      <c r="AV203" s="107" t="s">
        <v>79</v>
      </c>
      <c r="AW203" s="107" t="s">
        <v>83</v>
      </c>
      <c r="AX203" s="107" t="s">
        <v>71</v>
      </c>
      <c r="AY203" s="109" t="s">
        <v>73</v>
      </c>
    </row>
    <row r="204" spans="2:65" s="11" customFormat="1" ht="72" x14ac:dyDescent="0.2">
      <c r="B204" s="12"/>
      <c r="C204" s="86" t="s">
        <v>209</v>
      </c>
      <c r="D204" s="86" t="s">
        <v>75</v>
      </c>
      <c r="E204" s="87" t="s">
        <v>210</v>
      </c>
      <c r="F204" s="88" t="s">
        <v>211</v>
      </c>
      <c r="G204" s="89" t="s">
        <v>78</v>
      </c>
      <c r="H204" s="90">
        <v>111.65</v>
      </c>
      <c r="I204" s="91"/>
      <c r="J204" s="91">
        <f>ROUND(I204*H204,2)</f>
        <v>0</v>
      </c>
      <c r="K204" s="92"/>
      <c r="L204" s="12"/>
      <c r="M204" s="93" t="s">
        <v>9</v>
      </c>
      <c r="N204" s="94" t="s">
        <v>26</v>
      </c>
      <c r="O204" s="95">
        <v>0.75700000000000001</v>
      </c>
      <c r="P204" s="95">
        <f>O204*H204</f>
        <v>84.519050000000007</v>
      </c>
      <c r="Q204" s="95">
        <v>0.11162</v>
      </c>
      <c r="R204" s="95">
        <f>Q204*H204</f>
        <v>12.462372999999999</v>
      </c>
      <c r="S204" s="95">
        <v>0</v>
      </c>
      <c r="T204" s="96">
        <f>S204*H204</f>
        <v>0</v>
      </c>
      <c r="AR204" s="97" t="s">
        <v>79</v>
      </c>
      <c r="AT204" s="97" t="s">
        <v>75</v>
      </c>
      <c r="AU204" s="97" t="s">
        <v>1</v>
      </c>
      <c r="AY204" s="2" t="s">
        <v>73</v>
      </c>
      <c r="BE204" s="98">
        <f>IF(N204="základní",J204,0)</f>
        <v>0</v>
      </c>
      <c r="BF204" s="98">
        <f>IF(N204="snížená",J204,0)</f>
        <v>0</v>
      </c>
      <c r="BG204" s="98">
        <f>IF(N204="zákl. přenesená",J204,0)</f>
        <v>0</v>
      </c>
      <c r="BH204" s="98">
        <f>IF(N204="sníž. přenesená",J204,0)</f>
        <v>0</v>
      </c>
      <c r="BI204" s="98">
        <f>IF(N204="nulová",J204,0)</f>
        <v>0</v>
      </c>
      <c r="BJ204" s="2" t="s">
        <v>71</v>
      </c>
      <c r="BK204" s="98">
        <f>ROUND(I204*H204,2)</f>
        <v>0</v>
      </c>
      <c r="BL204" s="2" t="s">
        <v>79</v>
      </c>
      <c r="BM204" s="97" t="s">
        <v>212</v>
      </c>
    </row>
    <row r="205" spans="2:65" s="99" customFormat="1" x14ac:dyDescent="0.2">
      <c r="B205" s="100"/>
      <c r="D205" s="101" t="s">
        <v>81</v>
      </c>
      <c r="E205" s="102" t="s">
        <v>9</v>
      </c>
      <c r="F205" s="103" t="s">
        <v>213</v>
      </c>
      <c r="H205" s="104">
        <v>111.65</v>
      </c>
      <c r="L205" s="100"/>
      <c r="M205" s="105"/>
      <c r="T205" s="106"/>
      <c r="AT205" s="102" t="s">
        <v>81</v>
      </c>
      <c r="AU205" s="102" t="s">
        <v>1</v>
      </c>
      <c r="AV205" s="99" t="s">
        <v>1</v>
      </c>
      <c r="AW205" s="99" t="s">
        <v>83</v>
      </c>
      <c r="AX205" s="99" t="s">
        <v>72</v>
      </c>
      <c r="AY205" s="102" t="s">
        <v>73</v>
      </c>
    </row>
    <row r="206" spans="2:65" s="107" customFormat="1" x14ac:dyDescent="0.2">
      <c r="B206" s="108"/>
      <c r="D206" s="101" t="s">
        <v>81</v>
      </c>
      <c r="E206" s="109" t="s">
        <v>9</v>
      </c>
      <c r="F206" s="110" t="s">
        <v>84</v>
      </c>
      <c r="H206" s="111">
        <v>111.65</v>
      </c>
      <c r="L206" s="108"/>
      <c r="M206" s="112"/>
      <c r="T206" s="113"/>
      <c r="AT206" s="109" t="s">
        <v>81</v>
      </c>
      <c r="AU206" s="109" t="s">
        <v>1</v>
      </c>
      <c r="AV206" s="107" t="s">
        <v>79</v>
      </c>
      <c r="AW206" s="107" t="s">
        <v>83</v>
      </c>
      <c r="AX206" s="107" t="s">
        <v>71</v>
      </c>
      <c r="AY206" s="109" t="s">
        <v>73</v>
      </c>
    </row>
    <row r="207" spans="2:65" s="11" customFormat="1" ht="24" x14ac:dyDescent="0.2">
      <c r="B207" s="12"/>
      <c r="C207" s="120" t="s">
        <v>214</v>
      </c>
      <c r="D207" s="120" t="s">
        <v>137</v>
      </c>
      <c r="E207" s="121" t="s">
        <v>215</v>
      </c>
      <c r="F207" s="122" t="s">
        <v>216</v>
      </c>
      <c r="G207" s="123" t="s">
        <v>78</v>
      </c>
      <c r="H207" s="124">
        <v>112.116</v>
      </c>
      <c r="I207" s="125"/>
      <c r="J207" s="125">
        <f>ROUND(I207*H207,2)</f>
        <v>0</v>
      </c>
      <c r="K207" s="126"/>
      <c r="L207" s="127"/>
      <c r="M207" s="128" t="s">
        <v>9</v>
      </c>
      <c r="N207" s="129" t="s">
        <v>26</v>
      </c>
      <c r="O207" s="95">
        <v>0</v>
      </c>
      <c r="P207" s="95">
        <f>O207*H207</f>
        <v>0</v>
      </c>
      <c r="Q207" s="95">
        <v>0.14499999999999999</v>
      </c>
      <c r="R207" s="95">
        <f>Q207*H207</f>
        <v>16.256819999999998</v>
      </c>
      <c r="S207" s="95">
        <v>0</v>
      </c>
      <c r="T207" s="96">
        <f>S207*H207</f>
        <v>0</v>
      </c>
      <c r="AR207" s="97" t="s">
        <v>116</v>
      </c>
      <c r="AT207" s="97" t="s">
        <v>137</v>
      </c>
      <c r="AU207" s="97" t="s">
        <v>1</v>
      </c>
      <c r="AY207" s="2" t="s">
        <v>73</v>
      </c>
      <c r="BE207" s="98">
        <f>IF(N207="základní",J207,0)</f>
        <v>0</v>
      </c>
      <c r="BF207" s="98">
        <f>IF(N207="snížená",J207,0)</f>
        <v>0</v>
      </c>
      <c r="BG207" s="98">
        <f>IF(N207="zákl. přenesená",J207,0)</f>
        <v>0</v>
      </c>
      <c r="BH207" s="98">
        <f>IF(N207="sníž. přenesená",J207,0)</f>
        <v>0</v>
      </c>
      <c r="BI207" s="98">
        <f>IF(N207="nulová",J207,0)</f>
        <v>0</v>
      </c>
      <c r="BJ207" s="2" t="s">
        <v>71</v>
      </c>
      <c r="BK207" s="98">
        <f>ROUND(I207*H207,2)</f>
        <v>0</v>
      </c>
      <c r="BL207" s="2" t="s">
        <v>79</v>
      </c>
      <c r="BM207" s="97" t="s">
        <v>217</v>
      </c>
    </row>
    <row r="208" spans="2:65" s="99" customFormat="1" x14ac:dyDescent="0.2">
      <c r="B208" s="100"/>
      <c r="D208" s="101" t="s">
        <v>81</v>
      </c>
      <c r="E208" s="102" t="s">
        <v>9</v>
      </c>
      <c r="F208" s="103" t="s">
        <v>218</v>
      </c>
      <c r="H208" s="104">
        <v>112.116</v>
      </c>
      <c r="L208" s="100"/>
      <c r="M208" s="105"/>
      <c r="T208" s="106"/>
      <c r="AT208" s="102" t="s">
        <v>81</v>
      </c>
      <c r="AU208" s="102" t="s">
        <v>1</v>
      </c>
      <c r="AV208" s="99" t="s">
        <v>1</v>
      </c>
      <c r="AW208" s="99" t="s">
        <v>83</v>
      </c>
      <c r="AX208" s="99" t="s">
        <v>71</v>
      </c>
      <c r="AY208" s="102" t="s">
        <v>73</v>
      </c>
    </row>
    <row r="209" spans="2:65" s="11" customFormat="1" ht="24" x14ac:dyDescent="0.2">
      <c r="B209" s="12"/>
      <c r="C209" s="120" t="s">
        <v>219</v>
      </c>
      <c r="D209" s="120" t="s">
        <v>137</v>
      </c>
      <c r="E209" s="121" t="s">
        <v>220</v>
      </c>
      <c r="F209" s="122" t="s">
        <v>221</v>
      </c>
      <c r="G209" s="123" t="s">
        <v>78</v>
      </c>
      <c r="H209" s="124">
        <v>2.8</v>
      </c>
      <c r="I209" s="125"/>
      <c r="J209" s="125">
        <f>ROUND(I209*H209,2)</f>
        <v>0</v>
      </c>
      <c r="K209" s="126"/>
      <c r="L209" s="127"/>
      <c r="M209" s="128" t="s">
        <v>9</v>
      </c>
      <c r="N209" s="129" t="s">
        <v>26</v>
      </c>
      <c r="O209" s="95">
        <v>0</v>
      </c>
      <c r="P209" s="95">
        <f>O209*H209</f>
        <v>0</v>
      </c>
      <c r="Q209" s="95">
        <v>0.14499999999999999</v>
      </c>
      <c r="R209" s="95">
        <f>Q209*H209</f>
        <v>0.40599999999999997</v>
      </c>
      <c r="S209" s="95">
        <v>0</v>
      </c>
      <c r="T209" s="96">
        <f>S209*H209</f>
        <v>0</v>
      </c>
      <c r="AR209" s="97" t="s">
        <v>116</v>
      </c>
      <c r="AT209" s="97" t="s">
        <v>137</v>
      </c>
      <c r="AU209" s="97" t="s">
        <v>1</v>
      </c>
      <c r="AY209" s="2" t="s">
        <v>73</v>
      </c>
      <c r="BE209" s="98">
        <f>IF(N209="základní",J209,0)</f>
        <v>0</v>
      </c>
      <c r="BF209" s="98">
        <f>IF(N209="snížená",J209,0)</f>
        <v>0</v>
      </c>
      <c r="BG209" s="98">
        <f>IF(N209="zákl. přenesená",J209,0)</f>
        <v>0</v>
      </c>
      <c r="BH209" s="98">
        <f>IF(N209="sníž. přenesená",J209,0)</f>
        <v>0</v>
      </c>
      <c r="BI209" s="98">
        <f>IF(N209="nulová",J209,0)</f>
        <v>0</v>
      </c>
      <c r="BJ209" s="2" t="s">
        <v>71</v>
      </c>
      <c r="BK209" s="98">
        <f>ROUND(I209*H209,2)</f>
        <v>0</v>
      </c>
      <c r="BL209" s="2" t="s">
        <v>79</v>
      </c>
      <c r="BM209" s="97" t="s">
        <v>222</v>
      </c>
    </row>
    <row r="210" spans="2:65" s="114" customFormat="1" x14ac:dyDescent="0.2">
      <c r="B210" s="115"/>
      <c r="D210" s="101" t="s">
        <v>81</v>
      </c>
      <c r="E210" s="116" t="s">
        <v>9</v>
      </c>
      <c r="F210" s="117" t="s">
        <v>223</v>
      </c>
      <c r="H210" s="116" t="s">
        <v>9</v>
      </c>
      <c r="L210" s="115"/>
      <c r="M210" s="118"/>
      <c r="T210" s="119"/>
      <c r="AT210" s="116" t="s">
        <v>81</v>
      </c>
      <c r="AU210" s="116" t="s">
        <v>1</v>
      </c>
      <c r="AV210" s="114" t="s">
        <v>71</v>
      </c>
      <c r="AW210" s="114" t="s">
        <v>83</v>
      </c>
      <c r="AX210" s="114" t="s">
        <v>72</v>
      </c>
      <c r="AY210" s="116" t="s">
        <v>73</v>
      </c>
    </row>
    <row r="211" spans="2:65" s="114" customFormat="1" x14ac:dyDescent="0.2">
      <c r="B211" s="115"/>
      <c r="D211" s="101" t="s">
        <v>81</v>
      </c>
      <c r="E211" s="116" t="s">
        <v>9</v>
      </c>
      <c r="F211" s="117" t="s">
        <v>224</v>
      </c>
      <c r="H211" s="116" t="s">
        <v>9</v>
      </c>
      <c r="L211" s="115"/>
      <c r="M211" s="118"/>
      <c r="T211" s="119"/>
      <c r="AT211" s="116" t="s">
        <v>81</v>
      </c>
      <c r="AU211" s="116" t="s">
        <v>1</v>
      </c>
      <c r="AV211" s="114" t="s">
        <v>71</v>
      </c>
      <c r="AW211" s="114" t="s">
        <v>83</v>
      </c>
      <c r="AX211" s="114" t="s">
        <v>72</v>
      </c>
      <c r="AY211" s="116" t="s">
        <v>73</v>
      </c>
    </row>
    <row r="212" spans="2:65" s="99" customFormat="1" x14ac:dyDescent="0.2">
      <c r="B212" s="100"/>
      <c r="D212" s="101" t="s">
        <v>81</v>
      </c>
      <c r="E212" s="102" t="s">
        <v>9</v>
      </c>
      <c r="F212" s="103" t="s">
        <v>225</v>
      </c>
      <c r="H212" s="104">
        <v>2.8</v>
      </c>
      <c r="L212" s="100"/>
      <c r="M212" s="105"/>
      <c r="T212" s="106"/>
      <c r="AT212" s="102" t="s">
        <v>81</v>
      </c>
      <c r="AU212" s="102" t="s">
        <v>1</v>
      </c>
      <c r="AV212" s="99" t="s">
        <v>1</v>
      </c>
      <c r="AW212" s="99" t="s">
        <v>83</v>
      </c>
      <c r="AX212" s="99" t="s">
        <v>72</v>
      </c>
      <c r="AY212" s="102" t="s">
        <v>73</v>
      </c>
    </row>
    <row r="213" spans="2:65" s="107" customFormat="1" x14ac:dyDescent="0.2">
      <c r="B213" s="108"/>
      <c r="D213" s="101" t="s">
        <v>81</v>
      </c>
      <c r="E213" s="109" t="s">
        <v>9</v>
      </c>
      <c r="F213" s="110" t="s">
        <v>84</v>
      </c>
      <c r="H213" s="111">
        <v>2.8</v>
      </c>
      <c r="L213" s="108"/>
      <c r="M213" s="112"/>
      <c r="T213" s="113"/>
      <c r="AT213" s="109" t="s">
        <v>81</v>
      </c>
      <c r="AU213" s="109" t="s">
        <v>1</v>
      </c>
      <c r="AV213" s="107" t="s">
        <v>79</v>
      </c>
      <c r="AW213" s="107" t="s">
        <v>83</v>
      </c>
      <c r="AX213" s="107" t="s">
        <v>71</v>
      </c>
      <c r="AY213" s="109" t="s">
        <v>73</v>
      </c>
    </row>
    <row r="214" spans="2:65" s="11" customFormat="1" ht="48" x14ac:dyDescent="0.2">
      <c r="B214" s="12"/>
      <c r="C214" s="86" t="s">
        <v>226</v>
      </c>
      <c r="D214" s="86" t="s">
        <v>75</v>
      </c>
      <c r="E214" s="87" t="s">
        <v>227</v>
      </c>
      <c r="F214" s="88" t="s">
        <v>228</v>
      </c>
      <c r="G214" s="89" t="s">
        <v>92</v>
      </c>
      <c r="H214" s="90">
        <v>228.04</v>
      </c>
      <c r="I214" s="91"/>
      <c r="J214" s="91">
        <f>ROUND(I214*H214,2)</f>
        <v>0</v>
      </c>
      <c r="K214" s="92"/>
      <c r="L214" s="12"/>
      <c r="M214" s="93" t="s">
        <v>9</v>
      </c>
      <c r="N214" s="94" t="s">
        <v>26</v>
      </c>
      <c r="O214" s="95">
        <v>0.26800000000000002</v>
      </c>
      <c r="P214" s="95">
        <f>O214*H214</f>
        <v>61.114719999999998</v>
      </c>
      <c r="Q214" s="95">
        <v>0.15540000000000001</v>
      </c>
      <c r="R214" s="95">
        <f>Q214*H214</f>
        <v>35.437415999999999</v>
      </c>
      <c r="S214" s="95">
        <v>0</v>
      </c>
      <c r="T214" s="96">
        <f>S214*H214</f>
        <v>0</v>
      </c>
      <c r="AR214" s="97" t="s">
        <v>79</v>
      </c>
      <c r="AT214" s="97" t="s">
        <v>75</v>
      </c>
      <c r="AU214" s="97" t="s">
        <v>1</v>
      </c>
      <c r="AY214" s="2" t="s">
        <v>73</v>
      </c>
      <c r="BE214" s="98">
        <f>IF(N214="základní",J214,0)</f>
        <v>0</v>
      </c>
      <c r="BF214" s="98">
        <f>IF(N214="snížená",J214,0)</f>
        <v>0</v>
      </c>
      <c r="BG214" s="98">
        <f>IF(N214="zákl. přenesená",J214,0)</f>
        <v>0</v>
      </c>
      <c r="BH214" s="98">
        <f>IF(N214="sníž. přenesená",J214,0)</f>
        <v>0</v>
      </c>
      <c r="BI214" s="98">
        <f>IF(N214="nulová",J214,0)</f>
        <v>0</v>
      </c>
      <c r="BJ214" s="2" t="s">
        <v>71</v>
      </c>
      <c r="BK214" s="98">
        <f>ROUND(I214*H214,2)</f>
        <v>0</v>
      </c>
      <c r="BL214" s="2" t="s">
        <v>79</v>
      </c>
      <c r="BM214" s="97" t="s">
        <v>229</v>
      </c>
    </row>
    <row r="215" spans="2:65" s="99" customFormat="1" x14ac:dyDescent="0.2">
      <c r="B215" s="100"/>
      <c r="D215" s="101" t="s">
        <v>81</v>
      </c>
      <c r="E215" s="102" t="s">
        <v>9</v>
      </c>
      <c r="F215" s="103" t="s">
        <v>230</v>
      </c>
      <c r="H215" s="104">
        <v>228.04</v>
      </c>
      <c r="L215" s="100"/>
      <c r="M215" s="105"/>
      <c r="T215" s="106"/>
      <c r="AT215" s="102" t="s">
        <v>81</v>
      </c>
      <c r="AU215" s="102" t="s">
        <v>1</v>
      </c>
      <c r="AV215" s="99" t="s">
        <v>1</v>
      </c>
      <c r="AW215" s="99" t="s">
        <v>83</v>
      </c>
      <c r="AX215" s="99" t="s">
        <v>71</v>
      </c>
      <c r="AY215" s="102" t="s">
        <v>73</v>
      </c>
    </row>
    <row r="216" spans="2:65" s="11" customFormat="1" ht="12" x14ac:dyDescent="0.2">
      <c r="B216" s="12"/>
      <c r="C216" s="120" t="s">
        <v>231</v>
      </c>
      <c r="D216" s="120" t="s">
        <v>137</v>
      </c>
      <c r="E216" s="121" t="s">
        <v>232</v>
      </c>
      <c r="F216" s="122" t="s">
        <v>233</v>
      </c>
      <c r="G216" s="123" t="s">
        <v>92</v>
      </c>
      <c r="H216" s="124">
        <v>170.815</v>
      </c>
      <c r="I216" s="125"/>
      <c r="J216" s="125">
        <f>ROUND(I216*H216,2)</f>
        <v>0</v>
      </c>
      <c r="K216" s="126"/>
      <c r="L216" s="127"/>
      <c r="M216" s="128" t="s">
        <v>9</v>
      </c>
      <c r="N216" s="129" t="s">
        <v>26</v>
      </c>
      <c r="O216" s="95">
        <v>0</v>
      </c>
      <c r="P216" s="95">
        <f>O216*H216</f>
        <v>0</v>
      </c>
      <c r="Q216" s="95">
        <v>0.08</v>
      </c>
      <c r="R216" s="95">
        <f>Q216*H216</f>
        <v>13.6652</v>
      </c>
      <c r="S216" s="95">
        <v>0</v>
      </c>
      <c r="T216" s="96">
        <f>S216*H216</f>
        <v>0</v>
      </c>
      <c r="AR216" s="97" t="s">
        <v>116</v>
      </c>
      <c r="AT216" s="97" t="s">
        <v>137</v>
      </c>
      <c r="AU216" s="97" t="s">
        <v>1</v>
      </c>
      <c r="AY216" s="2" t="s">
        <v>73</v>
      </c>
      <c r="BE216" s="98">
        <f>IF(N216="základní",J216,0)</f>
        <v>0</v>
      </c>
      <c r="BF216" s="98">
        <f>IF(N216="snížená",J216,0)</f>
        <v>0</v>
      </c>
      <c r="BG216" s="98">
        <f>IF(N216="zákl. přenesená",J216,0)</f>
        <v>0</v>
      </c>
      <c r="BH216" s="98">
        <f>IF(N216="sníž. přenesená",J216,0)</f>
        <v>0</v>
      </c>
      <c r="BI216" s="98">
        <f>IF(N216="nulová",J216,0)</f>
        <v>0</v>
      </c>
      <c r="BJ216" s="2" t="s">
        <v>71</v>
      </c>
      <c r="BK216" s="98">
        <f>ROUND(I216*H216,2)</f>
        <v>0</v>
      </c>
      <c r="BL216" s="2" t="s">
        <v>79</v>
      </c>
      <c r="BM216" s="97" t="s">
        <v>234</v>
      </c>
    </row>
    <row r="217" spans="2:65" s="99" customFormat="1" x14ac:dyDescent="0.2">
      <c r="B217" s="100"/>
      <c r="D217" s="101" t="s">
        <v>81</v>
      </c>
      <c r="E217" s="102" t="s">
        <v>9</v>
      </c>
      <c r="F217" s="103" t="s">
        <v>235</v>
      </c>
      <c r="H217" s="104">
        <v>170.815</v>
      </c>
      <c r="L217" s="100"/>
      <c r="M217" s="105"/>
      <c r="T217" s="106"/>
      <c r="AT217" s="102" t="s">
        <v>81</v>
      </c>
      <c r="AU217" s="102" t="s">
        <v>1</v>
      </c>
      <c r="AV217" s="99" t="s">
        <v>1</v>
      </c>
      <c r="AW217" s="99" t="s">
        <v>83</v>
      </c>
      <c r="AX217" s="99" t="s">
        <v>71</v>
      </c>
      <c r="AY217" s="102" t="s">
        <v>73</v>
      </c>
    </row>
    <row r="218" spans="2:65" s="11" customFormat="1" ht="24" x14ac:dyDescent="0.2">
      <c r="B218" s="12"/>
      <c r="C218" s="120" t="s">
        <v>236</v>
      </c>
      <c r="D218" s="120" t="s">
        <v>137</v>
      </c>
      <c r="E218" s="121" t="s">
        <v>237</v>
      </c>
      <c r="F218" s="122" t="s">
        <v>238</v>
      </c>
      <c r="G218" s="123" t="s">
        <v>92</v>
      </c>
      <c r="H218" s="124">
        <v>64.066000000000003</v>
      </c>
      <c r="I218" s="125"/>
      <c r="J218" s="125">
        <f>ROUND(I218*H218,2)</f>
        <v>0</v>
      </c>
      <c r="K218" s="126"/>
      <c r="L218" s="127"/>
      <c r="M218" s="128" t="s">
        <v>9</v>
      </c>
      <c r="N218" s="129" t="s">
        <v>26</v>
      </c>
      <c r="O218" s="95">
        <v>0</v>
      </c>
      <c r="P218" s="95">
        <f>O218*H218</f>
        <v>0</v>
      </c>
      <c r="Q218" s="95">
        <v>4.8300000000000003E-2</v>
      </c>
      <c r="R218" s="95">
        <f>Q218*H218</f>
        <v>3.0943878000000002</v>
      </c>
      <c r="S218" s="95">
        <v>0</v>
      </c>
      <c r="T218" s="96">
        <f>S218*H218</f>
        <v>0</v>
      </c>
      <c r="AR218" s="97" t="s">
        <v>116</v>
      </c>
      <c r="AT218" s="97" t="s">
        <v>137</v>
      </c>
      <c r="AU218" s="97" t="s">
        <v>1</v>
      </c>
      <c r="AY218" s="2" t="s">
        <v>73</v>
      </c>
      <c r="BE218" s="98">
        <f>IF(N218="základní",J218,0)</f>
        <v>0</v>
      </c>
      <c r="BF218" s="98">
        <f>IF(N218="snížená",J218,0)</f>
        <v>0</v>
      </c>
      <c r="BG218" s="98">
        <f>IF(N218="zákl. přenesená",J218,0)</f>
        <v>0</v>
      </c>
      <c r="BH218" s="98">
        <f>IF(N218="sníž. přenesená",J218,0)</f>
        <v>0</v>
      </c>
      <c r="BI218" s="98">
        <f>IF(N218="nulová",J218,0)</f>
        <v>0</v>
      </c>
      <c r="BJ218" s="2" t="s">
        <v>71</v>
      </c>
      <c r="BK218" s="98">
        <f>ROUND(I218*H218,2)</f>
        <v>0</v>
      </c>
      <c r="BL218" s="2" t="s">
        <v>79</v>
      </c>
      <c r="BM218" s="97" t="s">
        <v>239</v>
      </c>
    </row>
    <row r="219" spans="2:65" s="99" customFormat="1" x14ac:dyDescent="0.2">
      <c r="B219" s="100"/>
      <c r="D219" s="101" t="s">
        <v>81</v>
      </c>
      <c r="E219" s="102" t="s">
        <v>9</v>
      </c>
      <c r="F219" s="103" t="s">
        <v>240</v>
      </c>
      <c r="H219" s="104">
        <v>64.066000000000003</v>
      </c>
      <c r="L219" s="100"/>
      <c r="M219" s="105"/>
      <c r="T219" s="106"/>
      <c r="AT219" s="102" t="s">
        <v>81</v>
      </c>
      <c r="AU219" s="102" t="s">
        <v>1</v>
      </c>
      <c r="AV219" s="99" t="s">
        <v>1</v>
      </c>
      <c r="AW219" s="99" t="s">
        <v>83</v>
      </c>
      <c r="AX219" s="99" t="s">
        <v>72</v>
      </c>
      <c r="AY219" s="102" t="s">
        <v>73</v>
      </c>
    </row>
    <row r="220" spans="2:65" s="107" customFormat="1" x14ac:dyDescent="0.2">
      <c r="B220" s="108"/>
      <c r="D220" s="101" t="s">
        <v>81</v>
      </c>
      <c r="E220" s="109" t="s">
        <v>9</v>
      </c>
      <c r="F220" s="110" t="s">
        <v>84</v>
      </c>
      <c r="H220" s="111">
        <v>64.066000000000003</v>
      </c>
      <c r="L220" s="108"/>
      <c r="M220" s="112"/>
      <c r="T220" s="113"/>
      <c r="AT220" s="109" t="s">
        <v>81</v>
      </c>
      <c r="AU220" s="109" t="s">
        <v>1</v>
      </c>
      <c r="AV220" s="107" t="s">
        <v>79</v>
      </c>
      <c r="AW220" s="107" t="s">
        <v>83</v>
      </c>
      <c r="AX220" s="107" t="s">
        <v>71</v>
      </c>
      <c r="AY220" s="109" t="s">
        <v>73</v>
      </c>
    </row>
    <row r="221" spans="2:65" s="11" customFormat="1" ht="60" x14ac:dyDescent="0.2">
      <c r="B221" s="12"/>
      <c r="C221" s="86" t="s">
        <v>241</v>
      </c>
      <c r="D221" s="86" t="s">
        <v>75</v>
      </c>
      <c r="E221" s="87" t="s">
        <v>242</v>
      </c>
      <c r="F221" s="88" t="s">
        <v>243</v>
      </c>
      <c r="G221" s="89" t="s">
        <v>92</v>
      </c>
      <c r="H221" s="90">
        <v>163.88</v>
      </c>
      <c r="I221" s="91"/>
      <c r="J221" s="91">
        <f>ROUND(I221*H221,2)</f>
        <v>0</v>
      </c>
      <c r="K221" s="92"/>
      <c r="L221" s="12"/>
      <c r="M221" s="93" t="s">
        <v>9</v>
      </c>
      <c r="N221" s="94" t="s">
        <v>26</v>
      </c>
      <c r="O221" s="95">
        <v>0.186</v>
      </c>
      <c r="P221" s="95">
        <f>O221*H221</f>
        <v>30.481679999999997</v>
      </c>
      <c r="Q221" s="95">
        <v>6.0999999999999997E-4</v>
      </c>
      <c r="R221" s="95">
        <f>Q221*H221</f>
        <v>9.9966799999999995E-2</v>
      </c>
      <c r="S221" s="95">
        <v>0</v>
      </c>
      <c r="T221" s="96">
        <f>S221*H221</f>
        <v>0</v>
      </c>
      <c r="AR221" s="97" t="s">
        <v>79</v>
      </c>
      <c r="AT221" s="97" t="s">
        <v>75</v>
      </c>
      <c r="AU221" s="97" t="s">
        <v>1</v>
      </c>
      <c r="AY221" s="2" t="s">
        <v>73</v>
      </c>
      <c r="BE221" s="98">
        <f>IF(N221="základní",J221,0)</f>
        <v>0</v>
      </c>
      <c r="BF221" s="98">
        <f>IF(N221="snížená",J221,0)</f>
        <v>0</v>
      </c>
      <c r="BG221" s="98">
        <f>IF(N221="zákl. přenesená",J221,0)</f>
        <v>0</v>
      </c>
      <c r="BH221" s="98">
        <f>IF(N221="sníž. přenesená",J221,0)</f>
        <v>0</v>
      </c>
      <c r="BI221" s="98">
        <f>IF(N221="nulová",J221,0)</f>
        <v>0</v>
      </c>
      <c r="BJ221" s="2" t="s">
        <v>71</v>
      </c>
      <c r="BK221" s="98">
        <f>ROUND(I221*H221,2)</f>
        <v>0</v>
      </c>
      <c r="BL221" s="2" t="s">
        <v>79</v>
      </c>
      <c r="BM221" s="97" t="s">
        <v>244</v>
      </c>
    </row>
    <row r="222" spans="2:65" s="99" customFormat="1" x14ac:dyDescent="0.2">
      <c r="B222" s="100"/>
      <c r="D222" s="101" t="s">
        <v>81</v>
      </c>
      <c r="E222" s="102" t="s">
        <v>9</v>
      </c>
      <c r="F222" s="103" t="s">
        <v>245</v>
      </c>
      <c r="H222" s="104">
        <v>163.88</v>
      </c>
      <c r="L222" s="100"/>
      <c r="M222" s="105"/>
      <c r="T222" s="106"/>
      <c r="AT222" s="102" t="s">
        <v>81</v>
      </c>
      <c r="AU222" s="102" t="s">
        <v>1</v>
      </c>
      <c r="AV222" s="99" t="s">
        <v>1</v>
      </c>
      <c r="AW222" s="99" t="s">
        <v>83</v>
      </c>
      <c r="AX222" s="99" t="s">
        <v>72</v>
      </c>
      <c r="AY222" s="102" t="s">
        <v>73</v>
      </c>
    </row>
    <row r="223" spans="2:65" s="107" customFormat="1" x14ac:dyDescent="0.2">
      <c r="B223" s="108"/>
      <c r="D223" s="101" t="s">
        <v>81</v>
      </c>
      <c r="E223" s="109" t="s">
        <v>9</v>
      </c>
      <c r="F223" s="110" t="s">
        <v>84</v>
      </c>
      <c r="H223" s="111">
        <v>163.88</v>
      </c>
      <c r="L223" s="108"/>
      <c r="M223" s="112"/>
      <c r="T223" s="113"/>
      <c r="AT223" s="109" t="s">
        <v>81</v>
      </c>
      <c r="AU223" s="109" t="s">
        <v>1</v>
      </c>
      <c r="AV223" s="107" t="s">
        <v>79</v>
      </c>
      <c r="AW223" s="107" t="s">
        <v>83</v>
      </c>
      <c r="AX223" s="107" t="s">
        <v>71</v>
      </c>
      <c r="AY223" s="109" t="s">
        <v>73</v>
      </c>
    </row>
    <row r="224" spans="2:65" s="74" customFormat="1" ht="12.75" x14ac:dyDescent="0.2">
      <c r="B224" s="75"/>
      <c r="D224" s="76" t="s">
        <v>68</v>
      </c>
      <c r="E224" s="84" t="s">
        <v>116</v>
      </c>
      <c r="F224" s="84" t="s">
        <v>246</v>
      </c>
      <c r="J224" s="85">
        <f>BK224</f>
        <v>0</v>
      </c>
      <c r="L224" s="75"/>
      <c r="M224" s="79"/>
      <c r="P224" s="80">
        <f>SUM(P225:P255)</f>
        <v>29.373000000000001</v>
      </c>
      <c r="R224" s="80">
        <f>SUM(R225:R255)</f>
        <v>2.1948000000000003</v>
      </c>
      <c r="T224" s="81">
        <f>SUM(T225:T255)</f>
        <v>2.8824000000000001</v>
      </c>
      <c r="AR224" s="76" t="s">
        <v>71</v>
      </c>
      <c r="AT224" s="82" t="s">
        <v>68</v>
      </c>
      <c r="AU224" s="82" t="s">
        <v>71</v>
      </c>
      <c r="AY224" s="76" t="s">
        <v>73</v>
      </c>
      <c r="BK224" s="83">
        <f>SUM(BK225:BK255)</f>
        <v>0</v>
      </c>
    </row>
    <row r="225" spans="2:65" s="11" customFormat="1" ht="36" x14ac:dyDescent="0.2">
      <c r="B225" s="12"/>
      <c r="C225" s="86" t="s">
        <v>247</v>
      </c>
      <c r="D225" s="86" t="s">
        <v>75</v>
      </c>
      <c r="E225" s="87" t="s">
        <v>248</v>
      </c>
      <c r="F225" s="88" t="s">
        <v>249</v>
      </c>
      <c r="G225" s="89" t="s">
        <v>108</v>
      </c>
      <c r="H225" s="90">
        <v>4.8040000000000003</v>
      </c>
      <c r="I225" s="91"/>
      <c r="J225" s="91">
        <f>ROUND(I225*H225,2)</f>
        <v>0</v>
      </c>
      <c r="K225" s="92"/>
      <c r="L225" s="12"/>
      <c r="M225" s="93" t="s">
        <v>9</v>
      </c>
      <c r="N225" s="94" t="s">
        <v>26</v>
      </c>
      <c r="O225" s="95">
        <v>1.5</v>
      </c>
      <c r="P225" s="95">
        <f>O225*H225</f>
        <v>7.2060000000000004</v>
      </c>
      <c r="Q225" s="95">
        <v>0</v>
      </c>
      <c r="R225" s="95">
        <f>Q225*H225</f>
        <v>0</v>
      </c>
      <c r="S225" s="95">
        <v>0.6</v>
      </c>
      <c r="T225" s="96">
        <f>S225*H225</f>
        <v>2.8824000000000001</v>
      </c>
      <c r="AR225" s="97" t="s">
        <v>79</v>
      </c>
      <c r="AT225" s="97" t="s">
        <v>75</v>
      </c>
      <c r="AU225" s="97" t="s">
        <v>1</v>
      </c>
      <c r="AY225" s="2" t="s">
        <v>73</v>
      </c>
      <c r="BE225" s="98">
        <f>IF(N225="základní",J225,0)</f>
        <v>0</v>
      </c>
      <c r="BF225" s="98">
        <f>IF(N225="snížená",J225,0)</f>
        <v>0</v>
      </c>
      <c r="BG225" s="98">
        <f>IF(N225="zákl. přenesená",J225,0)</f>
        <v>0</v>
      </c>
      <c r="BH225" s="98">
        <f>IF(N225="sníž. přenesená",J225,0)</f>
        <v>0</v>
      </c>
      <c r="BI225" s="98">
        <f>IF(N225="nulová",J225,0)</f>
        <v>0</v>
      </c>
      <c r="BJ225" s="2" t="s">
        <v>71</v>
      </c>
      <c r="BK225" s="98">
        <f>ROUND(I225*H225,2)</f>
        <v>0</v>
      </c>
      <c r="BL225" s="2" t="s">
        <v>79</v>
      </c>
      <c r="BM225" s="97" t="s">
        <v>250</v>
      </c>
    </row>
    <row r="226" spans="2:65" s="114" customFormat="1" x14ac:dyDescent="0.2">
      <c r="B226" s="115"/>
      <c r="D226" s="101" t="s">
        <v>81</v>
      </c>
      <c r="E226" s="116" t="s">
        <v>9</v>
      </c>
      <c r="F226" s="117" t="s">
        <v>251</v>
      </c>
      <c r="H226" s="116" t="s">
        <v>9</v>
      </c>
      <c r="L226" s="115"/>
      <c r="M226" s="118"/>
      <c r="T226" s="119"/>
      <c r="AT226" s="116" t="s">
        <v>81</v>
      </c>
      <c r="AU226" s="116" t="s">
        <v>1</v>
      </c>
      <c r="AV226" s="114" t="s">
        <v>71</v>
      </c>
      <c r="AW226" s="114" t="s">
        <v>83</v>
      </c>
      <c r="AX226" s="114" t="s">
        <v>72</v>
      </c>
      <c r="AY226" s="116" t="s">
        <v>73</v>
      </c>
    </row>
    <row r="227" spans="2:65" s="99" customFormat="1" x14ac:dyDescent="0.2">
      <c r="B227" s="100"/>
      <c r="D227" s="101" t="s">
        <v>81</v>
      </c>
      <c r="E227" s="102" t="s">
        <v>9</v>
      </c>
      <c r="F227" s="103" t="s">
        <v>252</v>
      </c>
      <c r="H227" s="104">
        <v>4.8040000000000003</v>
      </c>
      <c r="L227" s="100"/>
      <c r="M227" s="105"/>
      <c r="T227" s="106"/>
      <c r="AT227" s="102" t="s">
        <v>81</v>
      </c>
      <c r="AU227" s="102" t="s">
        <v>1</v>
      </c>
      <c r="AV227" s="99" t="s">
        <v>1</v>
      </c>
      <c r="AW227" s="99" t="s">
        <v>83</v>
      </c>
      <c r="AX227" s="99" t="s">
        <v>72</v>
      </c>
      <c r="AY227" s="102" t="s">
        <v>73</v>
      </c>
    </row>
    <row r="228" spans="2:65" s="107" customFormat="1" x14ac:dyDescent="0.2">
      <c r="B228" s="108"/>
      <c r="D228" s="101" t="s">
        <v>81</v>
      </c>
      <c r="E228" s="109" t="s">
        <v>9</v>
      </c>
      <c r="F228" s="110" t="s">
        <v>84</v>
      </c>
      <c r="H228" s="111">
        <v>4.8040000000000003</v>
      </c>
      <c r="L228" s="108"/>
      <c r="M228" s="112"/>
      <c r="T228" s="113"/>
      <c r="AT228" s="109" t="s">
        <v>81</v>
      </c>
      <c r="AU228" s="109" t="s">
        <v>1</v>
      </c>
      <c r="AV228" s="107" t="s">
        <v>79</v>
      </c>
      <c r="AW228" s="107" t="s">
        <v>83</v>
      </c>
      <c r="AX228" s="107" t="s">
        <v>71</v>
      </c>
      <c r="AY228" s="109" t="s">
        <v>73</v>
      </c>
    </row>
    <row r="229" spans="2:65" s="11" customFormat="1" ht="24" x14ac:dyDescent="0.2">
      <c r="B229" s="12"/>
      <c r="C229" s="86" t="s">
        <v>253</v>
      </c>
      <c r="D229" s="86" t="s">
        <v>75</v>
      </c>
      <c r="E229" s="87" t="s">
        <v>254</v>
      </c>
      <c r="F229" s="88" t="s">
        <v>255</v>
      </c>
      <c r="G229" s="89" t="s">
        <v>256</v>
      </c>
      <c r="H229" s="90">
        <v>3</v>
      </c>
      <c r="I229" s="91"/>
      <c r="J229" s="91">
        <f>ROUND(I229*H229,2)</f>
        <v>0</v>
      </c>
      <c r="K229" s="92"/>
      <c r="L229" s="12"/>
      <c r="M229" s="93" t="s">
        <v>9</v>
      </c>
      <c r="N229" s="94" t="s">
        <v>26</v>
      </c>
      <c r="O229" s="95">
        <v>2.11</v>
      </c>
      <c r="P229" s="95">
        <f>O229*H229</f>
        <v>6.33</v>
      </c>
      <c r="Q229" s="95">
        <v>0.12422</v>
      </c>
      <c r="R229" s="95">
        <f>Q229*H229</f>
        <v>0.37265999999999999</v>
      </c>
      <c r="S229" s="95">
        <v>0</v>
      </c>
      <c r="T229" s="96">
        <f>S229*H229</f>
        <v>0</v>
      </c>
      <c r="AR229" s="97" t="s">
        <v>79</v>
      </c>
      <c r="AT229" s="97" t="s">
        <v>75</v>
      </c>
      <c r="AU229" s="97" t="s">
        <v>1</v>
      </c>
      <c r="AY229" s="2" t="s">
        <v>73</v>
      </c>
      <c r="BE229" s="98">
        <f>IF(N229="základní",J229,0)</f>
        <v>0</v>
      </c>
      <c r="BF229" s="98">
        <f>IF(N229="snížená",J229,0)</f>
        <v>0</v>
      </c>
      <c r="BG229" s="98">
        <f>IF(N229="zákl. přenesená",J229,0)</f>
        <v>0</v>
      </c>
      <c r="BH229" s="98">
        <f>IF(N229="sníž. přenesená",J229,0)</f>
        <v>0</v>
      </c>
      <c r="BI229" s="98">
        <f>IF(N229="nulová",J229,0)</f>
        <v>0</v>
      </c>
      <c r="BJ229" s="2" t="s">
        <v>71</v>
      </c>
      <c r="BK229" s="98">
        <f>ROUND(I229*H229,2)</f>
        <v>0</v>
      </c>
      <c r="BL229" s="2" t="s">
        <v>79</v>
      </c>
      <c r="BM229" s="97" t="s">
        <v>257</v>
      </c>
    </row>
    <row r="230" spans="2:65" s="99" customFormat="1" x14ac:dyDescent="0.2">
      <c r="B230" s="100"/>
      <c r="D230" s="101" t="s">
        <v>81</v>
      </c>
      <c r="E230" s="102" t="s">
        <v>9</v>
      </c>
      <c r="F230" s="103" t="s">
        <v>89</v>
      </c>
      <c r="H230" s="104">
        <v>3</v>
      </c>
      <c r="L230" s="100"/>
      <c r="M230" s="105"/>
      <c r="T230" s="106"/>
      <c r="AT230" s="102" t="s">
        <v>81</v>
      </c>
      <c r="AU230" s="102" t="s">
        <v>1</v>
      </c>
      <c r="AV230" s="99" t="s">
        <v>1</v>
      </c>
      <c r="AW230" s="99" t="s">
        <v>83</v>
      </c>
      <c r="AX230" s="99" t="s">
        <v>72</v>
      </c>
      <c r="AY230" s="102" t="s">
        <v>73</v>
      </c>
    </row>
    <row r="231" spans="2:65" s="107" customFormat="1" x14ac:dyDescent="0.2">
      <c r="B231" s="108"/>
      <c r="D231" s="101" t="s">
        <v>81</v>
      </c>
      <c r="E231" s="109" t="s">
        <v>9</v>
      </c>
      <c r="F231" s="110" t="s">
        <v>84</v>
      </c>
      <c r="H231" s="111">
        <v>3</v>
      </c>
      <c r="L231" s="108"/>
      <c r="M231" s="112"/>
      <c r="T231" s="113"/>
      <c r="AT231" s="109" t="s">
        <v>81</v>
      </c>
      <c r="AU231" s="109" t="s">
        <v>1</v>
      </c>
      <c r="AV231" s="107" t="s">
        <v>79</v>
      </c>
      <c r="AW231" s="107" t="s">
        <v>83</v>
      </c>
      <c r="AX231" s="107" t="s">
        <v>71</v>
      </c>
      <c r="AY231" s="109" t="s">
        <v>73</v>
      </c>
    </row>
    <row r="232" spans="2:65" s="11" customFormat="1" ht="24" x14ac:dyDescent="0.2">
      <c r="B232" s="12"/>
      <c r="C232" s="120" t="s">
        <v>258</v>
      </c>
      <c r="D232" s="120" t="s">
        <v>137</v>
      </c>
      <c r="E232" s="121" t="s">
        <v>259</v>
      </c>
      <c r="F232" s="122" t="s">
        <v>260</v>
      </c>
      <c r="G232" s="123" t="s">
        <v>256</v>
      </c>
      <c r="H232" s="124">
        <v>3</v>
      </c>
      <c r="I232" s="125"/>
      <c r="J232" s="125">
        <f>ROUND(I232*H232,2)</f>
        <v>0</v>
      </c>
      <c r="K232" s="126"/>
      <c r="L232" s="127"/>
      <c r="M232" s="128" t="s">
        <v>9</v>
      </c>
      <c r="N232" s="129" t="s">
        <v>26</v>
      </c>
      <c r="O232" s="95">
        <v>0</v>
      </c>
      <c r="P232" s="95">
        <f>O232*H232</f>
        <v>0</v>
      </c>
      <c r="Q232" s="95">
        <v>0.108</v>
      </c>
      <c r="R232" s="95">
        <f>Q232*H232</f>
        <v>0.32400000000000001</v>
      </c>
      <c r="S232" s="95">
        <v>0</v>
      </c>
      <c r="T232" s="96">
        <f>S232*H232</f>
        <v>0</v>
      </c>
      <c r="AR232" s="97" t="s">
        <v>116</v>
      </c>
      <c r="AT232" s="97" t="s">
        <v>137</v>
      </c>
      <c r="AU232" s="97" t="s">
        <v>1</v>
      </c>
      <c r="AY232" s="2" t="s">
        <v>73</v>
      </c>
      <c r="BE232" s="98">
        <f>IF(N232="základní",J232,0)</f>
        <v>0</v>
      </c>
      <c r="BF232" s="98">
        <f>IF(N232="snížená",J232,0)</f>
        <v>0</v>
      </c>
      <c r="BG232" s="98">
        <f>IF(N232="zákl. přenesená",J232,0)</f>
        <v>0</v>
      </c>
      <c r="BH232" s="98">
        <f>IF(N232="sníž. přenesená",J232,0)</f>
        <v>0</v>
      </c>
      <c r="BI232" s="98">
        <f>IF(N232="nulová",J232,0)</f>
        <v>0</v>
      </c>
      <c r="BJ232" s="2" t="s">
        <v>71</v>
      </c>
      <c r="BK232" s="98">
        <f>ROUND(I232*H232,2)</f>
        <v>0</v>
      </c>
      <c r="BL232" s="2" t="s">
        <v>79</v>
      </c>
      <c r="BM232" s="97" t="s">
        <v>261</v>
      </c>
    </row>
    <row r="233" spans="2:65" s="99" customFormat="1" x14ac:dyDescent="0.2">
      <c r="B233" s="100"/>
      <c r="D233" s="101" t="s">
        <v>81</v>
      </c>
      <c r="E233" s="102" t="s">
        <v>9</v>
      </c>
      <c r="F233" s="103" t="s">
        <v>89</v>
      </c>
      <c r="H233" s="104">
        <v>3</v>
      </c>
      <c r="L233" s="100"/>
      <c r="M233" s="105"/>
      <c r="T233" s="106"/>
      <c r="AT233" s="102" t="s">
        <v>81</v>
      </c>
      <c r="AU233" s="102" t="s">
        <v>1</v>
      </c>
      <c r="AV233" s="99" t="s">
        <v>1</v>
      </c>
      <c r="AW233" s="99" t="s">
        <v>83</v>
      </c>
      <c r="AX233" s="99" t="s">
        <v>72</v>
      </c>
      <c r="AY233" s="102" t="s">
        <v>73</v>
      </c>
    </row>
    <row r="234" spans="2:65" s="107" customFormat="1" x14ac:dyDescent="0.2">
      <c r="B234" s="108"/>
      <c r="D234" s="101" t="s">
        <v>81</v>
      </c>
      <c r="E234" s="109" t="s">
        <v>9</v>
      </c>
      <c r="F234" s="110" t="s">
        <v>84</v>
      </c>
      <c r="H234" s="111">
        <v>3</v>
      </c>
      <c r="L234" s="108"/>
      <c r="M234" s="112"/>
      <c r="T234" s="113"/>
      <c r="AT234" s="109" t="s">
        <v>81</v>
      </c>
      <c r="AU234" s="109" t="s">
        <v>1</v>
      </c>
      <c r="AV234" s="107" t="s">
        <v>79</v>
      </c>
      <c r="AW234" s="107" t="s">
        <v>83</v>
      </c>
      <c r="AX234" s="107" t="s">
        <v>71</v>
      </c>
      <c r="AY234" s="109" t="s">
        <v>73</v>
      </c>
    </row>
    <row r="235" spans="2:65" s="11" customFormat="1" ht="24" x14ac:dyDescent="0.2">
      <c r="B235" s="12"/>
      <c r="C235" s="86" t="s">
        <v>262</v>
      </c>
      <c r="D235" s="86" t="s">
        <v>75</v>
      </c>
      <c r="E235" s="87" t="s">
        <v>263</v>
      </c>
      <c r="F235" s="88" t="s">
        <v>264</v>
      </c>
      <c r="G235" s="89" t="s">
        <v>256</v>
      </c>
      <c r="H235" s="90">
        <v>3</v>
      </c>
      <c r="I235" s="91"/>
      <c r="J235" s="91">
        <f>ROUND(I235*H235,2)</f>
        <v>0</v>
      </c>
      <c r="K235" s="92"/>
      <c r="L235" s="12"/>
      <c r="M235" s="93" t="s">
        <v>9</v>
      </c>
      <c r="N235" s="94" t="s">
        <v>26</v>
      </c>
      <c r="O235" s="95">
        <v>1.998</v>
      </c>
      <c r="P235" s="95">
        <f>O235*H235</f>
        <v>5.9939999999999998</v>
      </c>
      <c r="Q235" s="95">
        <v>2.972E-2</v>
      </c>
      <c r="R235" s="95">
        <f>Q235*H235</f>
        <v>8.9160000000000003E-2</v>
      </c>
      <c r="S235" s="95">
        <v>0</v>
      </c>
      <c r="T235" s="96">
        <f>S235*H235</f>
        <v>0</v>
      </c>
      <c r="AR235" s="97" t="s">
        <v>79</v>
      </c>
      <c r="AT235" s="97" t="s">
        <v>75</v>
      </c>
      <c r="AU235" s="97" t="s">
        <v>1</v>
      </c>
      <c r="AY235" s="2" t="s">
        <v>73</v>
      </c>
      <c r="BE235" s="98">
        <f>IF(N235="základní",J235,0)</f>
        <v>0</v>
      </c>
      <c r="BF235" s="98">
        <f>IF(N235="snížená",J235,0)</f>
        <v>0</v>
      </c>
      <c r="BG235" s="98">
        <f>IF(N235="zákl. přenesená",J235,0)</f>
        <v>0</v>
      </c>
      <c r="BH235" s="98">
        <f>IF(N235="sníž. přenesená",J235,0)</f>
        <v>0</v>
      </c>
      <c r="BI235" s="98">
        <f>IF(N235="nulová",J235,0)</f>
        <v>0</v>
      </c>
      <c r="BJ235" s="2" t="s">
        <v>71</v>
      </c>
      <c r="BK235" s="98">
        <f>ROUND(I235*H235,2)</f>
        <v>0</v>
      </c>
      <c r="BL235" s="2" t="s">
        <v>79</v>
      </c>
      <c r="BM235" s="97" t="s">
        <v>265</v>
      </c>
    </row>
    <row r="236" spans="2:65" s="99" customFormat="1" x14ac:dyDescent="0.2">
      <c r="B236" s="100"/>
      <c r="D236" s="101" t="s">
        <v>81</v>
      </c>
      <c r="E236" s="102" t="s">
        <v>9</v>
      </c>
      <c r="F236" s="103" t="s">
        <v>89</v>
      </c>
      <c r="H236" s="104">
        <v>3</v>
      </c>
      <c r="L236" s="100"/>
      <c r="M236" s="105"/>
      <c r="T236" s="106"/>
      <c r="AT236" s="102" t="s">
        <v>81</v>
      </c>
      <c r="AU236" s="102" t="s">
        <v>1</v>
      </c>
      <c r="AV236" s="99" t="s">
        <v>1</v>
      </c>
      <c r="AW236" s="99" t="s">
        <v>83</v>
      </c>
      <c r="AX236" s="99" t="s">
        <v>72</v>
      </c>
      <c r="AY236" s="102" t="s">
        <v>73</v>
      </c>
    </row>
    <row r="237" spans="2:65" s="107" customFormat="1" x14ac:dyDescent="0.2">
      <c r="B237" s="108"/>
      <c r="D237" s="101" t="s">
        <v>81</v>
      </c>
      <c r="E237" s="109" t="s">
        <v>9</v>
      </c>
      <c r="F237" s="110" t="s">
        <v>84</v>
      </c>
      <c r="H237" s="111">
        <v>3</v>
      </c>
      <c r="L237" s="108"/>
      <c r="M237" s="112"/>
      <c r="T237" s="113"/>
      <c r="AT237" s="109" t="s">
        <v>81</v>
      </c>
      <c r="AU237" s="109" t="s">
        <v>1</v>
      </c>
      <c r="AV237" s="107" t="s">
        <v>79</v>
      </c>
      <c r="AW237" s="107" t="s">
        <v>83</v>
      </c>
      <c r="AX237" s="107" t="s">
        <v>71</v>
      </c>
      <c r="AY237" s="109" t="s">
        <v>73</v>
      </c>
    </row>
    <row r="238" spans="2:65" s="11" customFormat="1" ht="24" x14ac:dyDescent="0.2">
      <c r="B238" s="12"/>
      <c r="C238" s="120" t="s">
        <v>266</v>
      </c>
      <c r="D238" s="120" t="s">
        <v>137</v>
      </c>
      <c r="E238" s="121" t="s">
        <v>267</v>
      </c>
      <c r="F238" s="122" t="s">
        <v>268</v>
      </c>
      <c r="G238" s="123" t="s">
        <v>256</v>
      </c>
      <c r="H238" s="124">
        <v>3</v>
      </c>
      <c r="I238" s="125"/>
      <c r="J238" s="125">
        <f>ROUND(I238*H238,2)</f>
        <v>0</v>
      </c>
      <c r="K238" s="126"/>
      <c r="L238" s="127"/>
      <c r="M238" s="128" t="s">
        <v>9</v>
      </c>
      <c r="N238" s="129" t="s">
        <v>26</v>
      </c>
      <c r="O238" s="95">
        <v>0</v>
      </c>
      <c r="P238" s="95">
        <f>O238*H238</f>
        <v>0</v>
      </c>
      <c r="Q238" s="95">
        <v>0.111</v>
      </c>
      <c r="R238" s="95">
        <f>Q238*H238</f>
        <v>0.33300000000000002</v>
      </c>
      <c r="S238" s="95">
        <v>0</v>
      </c>
      <c r="T238" s="96">
        <f>S238*H238</f>
        <v>0</v>
      </c>
      <c r="AR238" s="97" t="s">
        <v>116</v>
      </c>
      <c r="AT238" s="97" t="s">
        <v>137</v>
      </c>
      <c r="AU238" s="97" t="s">
        <v>1</v>
      </c>
      <c r="AY238" s="2" t="s">
        <v>73</v>
      </c>
      <c r="BE238" s="98">
        <f>IF(N238="základní",J238,0)</f>
        <v>0</v>
      </c>
      <c r="BF238" s="98">
        <f>IF(N238="snížená",J238,0)</f>
        <v>0</v>
      </c>
      <c r="BG238" s="98">
        <f>IF(N238="zákl. přenesená",J238,0)</f>
        <v>0</v>
      </c>
      <c r="BH238" s="98">
        <f>IF(N238="sníž. přenesená",J238,0)</f>
        <v>0</v>
      </c>
      <c r="BI238" s="98">
        <f>IF(N238="nulová",J238,0)</f>
        <v>0</v>
      </c>
      <c r="BJ238" s="2" t="s">
        <v>71</v>
      </c>
      <c r="BK238" s="98">
        <f>ROUND(I238*H238,2)</f>
        <v>0</v>
      </c>
      <c r="BL238" s="2" t="s">
        <v>79</v>
      </c>
      <c r="BM238" s="97" t="s">
        <v>269</v>
      </c>
    </row>
    <row r="239" spans="2:65" s="99" customFormat="1" x14ac:dyDescent="0.2">
      <c r="B239" s="100"/>
      <c r="D239" s="101" t="s">
        <v>81</v>
      </c>
      <c r="E239" s="102" t="s">
        <v>9</v>
      </c>
      <c r="F239" s="103" t="s">
        <v>89</v>
      </c>
      <c r="H239" s="104">
        <v>3</v>
      </c>
      <c r="L239" s="100"/>
      <c r="M239" s="105"/>
      <c r="T239" s="106"/>
      <c r="AT239" s="102" t="s">
        <v>81</v>
      </c>
      <c r="AU239" s="102" t="s">
        <v>1</v>
      </c>
      <c r="AV239" s="99" t="s">
        <v>1</v>
      </c>
      <c r="AW239" s="99" t="s">
        <v>83</v>
      </c>
      <c r="AX239" s="99" t="s">
        <v>72</v>
      </c>
      <c r="AY239" s="102" t="s">
        <v>73</v>
      </c>
    </row>
    <row r="240" spans="2:65" s="107" customFormat="1" x14ac:dyDescent="0.2">
      <c r="B240" s="108"/>
      <c r="D240" s="101" t="s">
        <v>81</v>
      </c>
      <c r="E240" s="109" t="s">
        <v>9</v>
      </c>
      <c r="F240" s="110" t="s">
        <v>84</v>
      </c>
      <c r="H240" s="111">
        <v>3</v>
      </c>
      <c r="L240" s="108"/>
      <c r="M240" s="112"/>
      <c r="T240" s="113"/>
      <c r="AT240" s="109" t="s">
        <v>81</v>
      </c>
      <c r="AU240" s="109" t="s">
        <v>1</v>
      </c>
      <c r="AV240" s="107" t="s">
        <v>79</v>
      </c>
      <c r="AW240" s="107" t="s">
        <v>83</v>
      </c>
      <c r="AX240" s="107" t="s">
        <v>71</v>
      </c>
      <c r="AY240" s="109" t="s">
        <v>73</v>
      </c>
    </row>
    <row r="241" spans="2:65" s="11" customFormat="1" ht="24" x14ac:dyDescent="0.2">
      <c r="B241" s="12"/>
      <c r="C241" s="86" t="s">
        <v>270</v>
      </c>
      <c r="D241" s="86" t="s">
        <v>75</v>
      </c>
      <c r="E241" s="87" t="s">
        <v>271</v>
      </c>
      <c r="F241" s="88" t="s">
        <v>272</v>
      </c>
      <c r="G241" s="89" t="s">
        <v>256</v>
      </c>
      <c r="H241" s="90">
        <v>3</v>
      </c>
      <c r="I241" s="91"/>
      <c r="J241" s="91">
        <f>ROUND(I241*H241,2)</f>
        <v>0</v>
      </c>
      <c r="K241" s="92"/>
      <c r="L241" s="12"/>
      <c r="M241" s="93" t="s">
        <v>9</v>
      </c>
      <c r="N241" s="94" t="s">
        <v>26</v>
      </c>
      <c r="O241" s="95">
        <v>1.2170000000000001</v>
      </c>
      <c r="P241" s="95">
        <f>O241*H241</f>
        <v>3.6510000000000002</v>
      </c>
      <c r="Q241" s="95">
        <v>2.972E-2</v>
      </c>
      <c r="R241" s="95">
        <f>Q241*H241</f>
        <v>8.9160000000000003E-2</v>
      </c>
      <c r="S241" s="95">
        <v>0</v>
      </c>
      <c r="T241" s="96">
        <f>S241*H241</f>
        <v>0</v>
      </c>
      <c r="AR241" s="97" t="s">
        <v>79</v>
      </c>
      <c r="AT241" s="97" t="s">
        <v>75</v>
      </c>
      <c r="AU241" s="97" t="s">
        <v>1</v>
      </c>
      <c r="AY241" s="2" t="s">
        <v>73</v>
      </c>
      <c r="BE241" s="98">
        <f>IF(N241="základní",J241,0)</f>
        <v>0</v>
      </c>
      <c r="BF241" s="98">
        <f>IF(N241="snížená",J241,0)</f>
        <v>0</v>
      </c>
      <c r="BG241" s="98">
        <f>IF(N241="zákl. přenesená",J241,0)</f>
        <v>0</v>
      </c>
      <c r="BH241" s="98">
        <f>IF(N241="sníž. přenesená",J241,0)</f>
        <v>0</v>
      </c>
      <c r="BI241" s="98">
        <f>IF(N241="nulová",J241,0)</f>
        <v>0</v>
      </c>
      <c r="BJ241" s="2" t="s">
        <v>71</v>
      </c>
      <c r="BK241" s="98">
        <f>ROUND(I241*H241,2)</f>
        <v>0</v>
      </c>
      <c r="BL241" s="2" t="s">
        <v>79</v>
      </c>
      <c r="BM241" s="97" t="s">
        <v>273</v>
      </c>
    </row>
    <row r="242" spans="2:65" s="99" customFormat="1" x14ac:dyDescent="0.2">
      <c r="B242" s="100"/>
      <c r="D242" s="101" t="s">
        <v>81</v>
      </c>
      <c r="E242" s="102" t="s">
        <v>9</v>
      </c>
      <c r="F242" s="103" t="s">
        <v>89</v>
      </c>
      <c r="H242" s="104">
        <v>3</v>
      </c>
      <c r="L242" s="100"/>
      <c r="M242" s="105"/>
      <c r="T242" s="106"/>
      <c r="AT242" s="102" t="s">
        <v>81</v>
      </c>
      <c r="AU242" s="102" t="s">
        <v>1</v>
      </c>
      <c r="AV242" s="99" t="s">
        <v>1</v>
      </c>
      <c r="AW242" s="99" t="s">
        <v>83</v>
      </c>
      <c r="AX242" s="99" t="s">
        <v>72</v>
      </c>
      <c r="AY242" s="102" t="s">
        <v>73</v>
      </c>
    </row>
    <row r="243" spans="2:65" s="107" customFormat="1" x14ac:dyDescent="0.2">
      <c r="B243" s="108"/>
      <c r="D243" s="101" t="s">
        <v>81</v>
      </c>
      <c r="E243" s="109" t="s">
        <v>9</v>
      </c>
      <c r="F243" s="110" t="s">
        <v>84</v>
      </c>
      <c r="H243" s="111">
        <v>3</v>
      </c>
      <c r="L243" s="108"/>
      <c r="M243" s="112"/>
      <c r="T243" s="113"/>
      <c r="AT243" s="109" t="s">
        <v>81</v>
      </c>
      <c r="AU243" s="109" t="s">
        <v>1</v>
      </c>
      <c r="AV243" s="107" t="s">
        <v>79</v>
      </c>
      <c r="AW243" s="107" t="s">
        <v>83</v>
      </c>
      <c r="AX243" s="107" t="s">
        <v>71</v>
      </c>
      <c r="AY243" s="109" t="s">
        <v>73</v>
      </c>
    </row>
    <row r="244" spans="2:65" s="11" customFormat="1" ht="24" x14ac:dyDescent="0.2">
      <c r="B244" s="12"/>
      <c r="C244" s="120" t="s">
        <v>274</v>
      </c>
      <c r="D244" s="120" t="s">
        <v>137</v>
      </c>
      <c r="E244" s="121" t="s">
        <v>275</v>
      </c>
      <c r="F244" s="122" t="s">
        <v>276</v>
      </c>
      <c r="G244" s="123" t="s">
        <v>256</v>
      </c>
      <c r="H244" s="124">
        <v>3</v>
      </c>
      <c r="I244" s="125"/>
      <c r="J244" s="125">
        <f>ROUND(I244*H244,2)</f>
        <v>0</v>
      </c>
      <c r="K244" s="126"/>
      <c r="L244" s="127"/>
      <c r="M244" s="128" t="s">
        <v>9</v>
      </c>
      <c r="N244" s="129" t="s">
        <v>26</v>
      </c>
      <c r="O244" s="95">
        <v>0</v>
      </c>
      <c r="P244" s="95">
        <f>O244*H244</f>
        <v>0</v>
      </c>
      <c r="Q244" s="95">
        <v>5.7000000000000002E-2</v>
      </c>
      <c r="R244" s="95">
        <f>Q244*H244</f>
        <v>0.17100000000000001</v>
      </c>
      <c r="S244" s="95">
        <v>0</v>
      </c>
      <c r="T244" s="96">
        <f>S244*H244</f>
        <v>0</v>
      </c>
      <c r="AR244" s="97" t="s">
        <v>116</v>
      </c>
      <c r="AT244" s="97" t="s">
        <v>137</v>
      </c>
      <c r="AU244" s="97" t="s">
        <v>1</v>
      </c>
      <c r="AY244" s="2" t="s">
        <v>73</v>
      </c>
      <c r="BE244" s="98">
        <f>IF(N244="základní",J244,0)</f>
        <v>0</v>
      </c>
      <c r="BF244" s="98">
        <f>IF(N244="snížená",J244,0)</f>
        <v>0</v>
      </c>
      <c r="BG244" s="98">
        <f>IF(N244="zákl. přenesená",J244,0)</f>
        <v>0</v>
      </c>
      <c r="BH244" s="98">
        <f>IF(N244="sníž. přenesená",J244,0)</f>
        <v>0</v>
      </c>
      <c r="BI244" s="98">
        <f>IF(N244="nulová",J244,0)</f>
        <v>0</v>
      </c>
      <c r="BJ244" s="2" t="s">
        <v>71</v>
      </c>
      <c r="BK244" s="98">
        <f>ROUND(I244*H244,2)</f>
        <v>0</v>
      </c>
      <c r="BL244" s="2" t="s">
        <v>79</v>
      </c>
      <c r="BM244" s="97" t="s">
        <v>277</v>
      </c>
    </row>
    <row r="245" spans="2:65" s="99" customFormat="1" x14ac:dyDescent="0.2">
      <c r="B245" s="100"/>
      <c r="D245" s="101" t="s">
        <v>81</v>
      </c>
      <c r="E245" s="102" t="s">
        <v>9</v>
      </c>
      <c r="F245" s="103" t="s">
        <v>89</v>
      </c>
      <c r="H245" s="104">
        <v>3</v>
      </c>
      <c r="L245" s="100"/>
      <c r="M245" s="105"/>
      <c r="T245" s="106"/>
      <c r="AT245" s="102" t="s">
        <v>81</v>
      </c>
      <c r="AU245" s="102" t="s">
        <v>1</v>
      </c>
      <c r="AV245" s="99" t="s">
        <v>1</v>
      </c>
      <c r="AW245" s="99" t="s">
        <v>83</v>
      </c>
      <c r="AX245" s="99" t="s">
        <v>72</v>
      </c>
      <c r="AY245" s="102" t="s">
        <v>73</v>
      </c>
    </row>
    <row r="246" spans="2:65" s="107" customFormat="1" x14ac:dyDescent="0.2">
      <c r="B246" s="108"/>
      <c r="D246" s="101" t="s">
        <v>81</v>
      </c>
      <c r="E246" s="109" t="s">
        <v>9</v>
      </c>
      <c r="F246" s="110" t="s">
        <v>84</v>
      </c>
      <c r="H246" s="111">
        <v>3</v>
      </c>
      <c r="L246" s="108"/>
      <c r="M246" s="112"/>
      <c r="T246" s="113"/>
      <c r="AT246" s="109" t="s">
        <v>81</v>
      </c>
      <c r="AU246" s="109" t="s">
        <v>1</v>
      </c>
      <c r="AV246" s="107" t="s">
        <v>79</v>
      </c>
      <c r="AW246" s="107" t="s">
        <v>83</v>
      </c>
      <c r="AX246" s="107" t="s">
        <v>71</v>
      </c>
      <c r="AY246" s="109" t="s">
        <v>73</v>
      </c>
    </row>
    <row r="247" spans="2:65" s="11" customFormat="1" ht="24" x14ac:dyDescent="0.2">
      <c r="B247" s="12"/>
      <c r="C247" s="86" t="s">
        <v>278</v>
      </c>
      <c r="D247" s="86" t="s">
        <v>75</v>
      </c>
      <c r="E247" s="87" t="s">
        <v>279</v>
      </c>
      <c r="F247" s="88" t="s">
        <v>280</v>
      </c>
      <c r="G247" s="89" t="s">
        <v>256</v>
      </c>
      <c r="H247" s="90">
        <v>3</v>
      </c>
      <c r="I247" s="91"/>
      <c r="J247" s="91">
        <f>ROUND(I247*H247,2)</f>
        <v>0</v>
      </c>
      <c r="K247" s="92"/>
      <c r="L247" s="12"/>
      <c r="M247" s="93" t="s">
        <v>9</v>
      </c>
      <c r="N247" s="94" t="s">
        <v>26</v>
      </c>
      <c r="O247" s="95">
        <v>2.0640000000000001</v>
      </c>
      <c r="P247" s="95">
        <f>O247*H247</f>
        <v>6.1920000000000002</v>
      </c>
      <c r="Q247" s="95">
        <v>0.21734000000000001</v>
      </c>
      <c r="R247" s="95">
        <f>Q247*H247</f>
        <v>0.65202000000000004</v>
      </c>
      <c r="S247" s="95">
        <v>0</v>
      </c>
      <c r="T247" s="96">
        <f>S247*H247</f>
        <v>0</v>
      </c>
      <c r="AR247" s="97" t="s">
        <v>79</v>
      </c>
      <c r="AT247" s="97" t="s">
        <v>75</v>
      </c>
      <c r="AU247" s="97" t="s">
        <v>1</v>
      </c>
      <c r="AY247" s="2" t="s">
        <v>73</v>
      </c>
      <c r="BE247" s="98">
        <f>IF(N247="základní",J247,0)</f>
        <v>0</v>
      </c>
      <c r="BF247" s="98">
        <f>IF(N247="snížená",J247,0)</f>
        <v>0</v>
      </c>
      <c r="BG247" s="98">
        <f>IF(N247="zákl. přenesená",J247,0)</f>
        <v>0</v>
      </c>
      <c r="BH247" s="98">
        <f>IF(N247="sníž. přenesená",J247,0)</f>
        <v>0</v>
      </c>
      <c r="BI247" s="98">
        <f>IF(N247="nulová",J247,0)</f>
        <v>0</v>
      </c>
      <c r="BJ247" s="2" t="s">
        <v>71</v>
      </c>
      <c r="BK247" s="98">
        <f>ROUND(I247*H247,2)</f>
        <v>0</v>
      </c>
      <c r="BL247" s="2" t="s">
        <v>79</v>
      </c>
      <c r="BM247" s="97" t="s">
        <v>281</v>
      </c>
    </row>
    <row r="248" spans="2:65" s="99" customFormat="1" x14ac:dyDescent="0.2">
      <c r="B248" s="100"/>
      <c r="D248" s="101" t="s">
        <v>81</v>
      </c>
      <c r="E248" s="102" t="s">
        <v>9</v>
      </c>
      <c r="F248" s="103" t="s">
        <v>89</v>
      </c>
      <c r="H248" s="104">
        <v>3</v>
      </c>
      <c r="L248" s="100"/>
      <c r="M248" s="105"/>
      <c r="T248" s="106"/>
      <c r="AT248" s="102" t="s">
        <v>81</v>
      </c>
      <c r="AU248" s="102" t="s">
        <v>1</v>
      </c>
      <c r="AV248" s="99" t="s">
        <v>1</v>
      </c>
      <c r="AW248" s="99" t="s">
        <v>83</v>
      </c>
      <c r="AX248" s="99" t="s">
        <v>72</v>
      </c>
      <c r="AY248" s="102" t="s">
        <v>73</v>
      </c>
    </row>
    <row r="249" spans="2:65" s="107" customFormat="1" x14ac:dyDescent="0.2">
      <c r="B249" s="108"/>
      <c r="D249" s="101" t="s">
        <v>81</v>
      </c>
      <c r="E249" s="109" t="s">
        <v>9</v>
      </c>
      <c r="F249" s="110" t="s">
        <v>84</v>
      </c>
      <c r="H249" s="111">
        <v>3</v>
      </c>
      <c r="L249" s="108"/>
      <c r="M249" s="112"/>
      <c r="T249" s="113"/>
      <c r="AT249" s="109" t="s">
        <v>81</v>
      </c>
      <c r="AU249" s="109" t="s">
        <v>1</v>
      </c>
      <c r="AV249" s="107" t="s">
        <v>79</v>
      </c>
      <c r="AW249" s="107" t="s">
        <v>83</v>
      </c>
      <c r="AX249" s="107" t="s">
        <v>71</v>
      </c>
      <c r="AY249" s="109" t="s">
        <v>73</v>
      </c>
    </row>
    <row r="250" spans="2:65" s="11" customFormat="1" ht="12" x14ac:dyDescent="0.2">
      <c r="B250" s="12"/>
      <c r="C250" s="120" t="s">
        <v>282</v>
      </c>
      <c r="D250" s="120" t="s">
        <v>137</v>
      </c>
      <c r="E250" s="121" t="s">
        <v>283</v>
      </c>
      <c r="F250" s="122" t="s">
        <v>284</v>
      </c>
      <c r="G250" s="123" t="s">
        <v>256</v>
      </c>
      <c r="H250" s="124">
        <v>3</v>
      </c>
      <c r="I250" s="125"/>
      <c r="J250" s="125">
        <f>ROUND(I250*H250,2)</f>
        <v>0</v>
      </c>
      <c r="K250" s="126"/>
      <c r="L250" s="127"/>
      <c r="M250" s="128" t="s">
        <v>9</v>
      </c>
      <c r="N250" s="129" t="s">
        <v>26</v>
      </c>
      <c r="O250" s="95">
        <v>0</v>
      </c>
      <c r="P250" s="95">
        <f>O250*H250</f>
        <v>0</v>
      </c>
      <c r="Q250" s="95">
        <v>5.0599999999999999E-2</v>
      </c>
      <c r="R250" s="95">
        <f>Q250*H250</f>
        <v>0.15179999999999999</v>
      </c>
      <c r="S250" s="95">
        <v>0</v>
      </c>
      <c r="T250" s="96">
        <f>S250*H250</f>
        <v>0</v>
      </c>
      <c r="AR250" s="97" t="s">
        <v>116</v>
      </c>
      <c r="AT250" s="97" t="s">
        <v>137</v>
      </c>
      <c r="AU250" s="97" t="s">
        <v>1</v>
      </c>
      <c r="AY250" s="2" t="s">
        <v>73</v>
      </c>
      <c r="BE250" s="98">
        <f>IF(N250="základní",J250,0)</f>
        <v>0</v>
      </c>
      <c r="BF250" s="98">
        <f>IF(N250="snížená",J250,0)</f>
        <v>0</v>
      </c>
      <c r="BG250" s="98">
        <f>IF(N250="zákl. přenesená",J250,0)</f>
        <v>0</v>
      </c>
      <c r="BH250" s="98">
        <f>IF(N250="sníž. přenesená",J250,0)</f>
        <v>0</v>
      </c>
      <c r="BI250" s="98">
        <f>IF(N250="nulová",J250,0)</f>
        <v>0</v>
      </c>
      <c r="BJ250" s="2" t="s">
        <v>71</v>
      </c>
      <c r="BK250" s="98">
        <f>ROUND(I250*H250,2)</f>
        <v>0</v>
      </c>
      <c r="BL250" s="2" t="s">
        <v>79</v>
      </c>
      <c r="BM250" s="97" t="s">
        <v>285</v>
      </c>
    </row>
    <row r="251" spans="2:65" s="99" customFormat="1" x14ac:dyDescent="0.2">
      <c r="B251" s="100"/>
      <c r="D251" s="101" t="s">
        <v>81</v>
      </c>
      <c r="E251" s="102" t="s">
        <v>9</v>
      </c>
      <c r="F251" s="103" t="s">
        <v>89</v>
      </c>
      <c r="H251" s="104">
        <v>3</v>
      </c>
      <c r="L251" s="100"/>
      <c r="M251" s="105"/>
      <c r="T251" s="106"/>
      <c r="AT251" s="102" t="s">
        <v>81</v>
      </c>
      <c r="AU251" s="102" t="s">
        <v>1</v>
      </c>
      <c r="AV251" s="99" t="s">
        <v>1</v>
      </c>
      <c r="AW251" s="99" t="s">
        <v>83</v>
      </c>
      <c r="AX251" s="99" t="s">
        <v>72</v>
      </c>
      <c r="AY251" s="102" t="s">
        <v>73</v>
      </c>
    </row>
    <row r="252" spans="2:65" s="107" customFormat="1" x14ac:dyDescent="0.2">
      <c r="B252" s="108"/>
      <c r="D252" s="101" t="s">
        <v>81</v>
      </c>
      <c r="E252" s="109" t="s">
        <v>9</v>
      </c>
      <c r="F252" s="110" t="s">
        <v>84</v>
      </c>
      <c r="H252" s="111">
        <v>3</v>
      </c>
      <c r="L252" s="108"/>
      <c r="M252" s="112"/>
      <c r="T252" s="113"/>
      <c r="AT252" s="109" t="s">
        <v>81</v>
      </c>
      <c r="AU252" s="109" t="s">
        <v>1</v>
      </c>
      <c r="AV252" s="107" t="s">
        <v>79</v>
      </c>
      <c r="AW252" s="107" t="s">
        <v>83</v>
      </c>
      <c r="AX252" s="107" t="s">
        <v>71</v>
      </c>
      <c r="AY252" s="109" t="s">
        <v>73</v>
      </c>
    </row>
    <row r="253" spans="2:65" s="11" customFormat="1" ht="24" x14ac:dyDescent="0.2">
      <c r="B253" s="12"/>
      <c r="C253" s="120" t="s">
        <v>286</v>
      </c>
      <c r="D253" s="120" t="s">
        <v>137</v>
      </c>
      <c r="E253" s="121" t="s">
        <v>287</v>
      </c>
      <c r="F253" s="122" t="s">
        <v>288</v>
      </c>
      <c r="G253" s="123" t="s">
        <v>256</v>
      </c>
      <c r="H253" s="124">
        <v>3</v>
      </c>
      <c r="I253" s="125"/>
      <c r="J253" s="125">
        <f>ROUND(I253*H253,2)</f>
        <v>0</v>
      </c>
      <c r="K253" s="126"/>
      <c r="L253" s="127"/>
      <c r="M253" s="128" t="s">
        <v>9</v>
      </c>
      <c r="N253" s="129" t="s">
        <v>26</v>
      </c>
      <c r="O253" s="95">
        <v>0</v>
      </c>
      <c r="P253" s="95">
        <f>O253*H253</f>
        <v>0</v>
      </c>
      <c r="Q253" s="95">
        <v>4.0000000000000001E-3</v>
      </c>
      <c r="R253" s="95">
        <f>Q253*H253</f>
        <v>1.2E-2</v>
      </c>
      <c r="S253" s="95">
        <v>0</v>
      </c>
      <c r="T253" s="96">
        <f>S253*H253</f>
        <v>0</v>
      </c>
      <c r="AR253" s="97" t="s">
        <v>116</v>
      </c>
      <c r="AT253" s="97" t="s">
        <v>137</v>
      </c>
      <c r="AU253" s="97" t="s">
        <v>1</v>
      </c>
      <c r="AY253" s="2" t="s">
        <v>73</v>
      </c>
      <c r="BE253" s="98">
        <f>IF(N253="základní",J253,0)</f>
        <v>0</v>
      </c>
      <c r="BF253" s="98">
        <f>IF(N253="snížená",J253,0)</f>
        <v>0</v>
      </c>
      <c r="BG253" s="98">
        <f>IF(N253="zákl. přenesená",J253,0)</f>
        <v>0</v>
      </c>
      <c r="BH253" s="98">
        <f>IF(N253="sníž. přenesená",J253,0)</f>
        <v>0</v>
      </c>
      <c r="BI253" s="98">
        <f>IF(N253="nulová",J253,0)</f>
        <v>0</v>
      </c>
      <c r="BJ253" s="2" t="s">
        <v>71</v>
      </c>
      <c r="BK253" s="98">
        <f>ROUND(I253*H253,2)</f>
        <v>0</v>
      </c>
      <c r="BL253" s="2" t="s">
        <v>79</v>
      </c>
      <c r="BM253" s="97" t="s">
        <v>289</v>
      </c>
    </row>
    <row r="254" spans="2:65" s="99" customFormat="1" x14ac:dyDescent="0.2">
      <c r="B254" s="100"/>
      <c r="D254" s="101" t="s">
        <v>81</v>
      </c>
      <c r="E254" s="102" t="s">
        <v>9</v>
      </c>
      <c r="F254" s="103" t="s">
        <v>89</v>
      </c>
      <c r="H254" s="104">
        <v>3</v>
      </c>
      <c r="L254" s="100"/>
      <c r="M254" s="105"/>
      <c r="T254" s="106"/>
      <c r="AT254" s="102" t="s">
        <v>81</v>
      </c>
      <c r="AU254" s="102" t="s">
        <v>1</v>
      </c>
      <c r="AV254" s="99" t="s">
        <v>1</v>
      </c>
      <c r="AW254" s="99" t="s">
        <v>83</v>
      </c>
      <c r="AX254" s="99" t="s">
        <v>72</v>
      </c>
      <c r="AY254" s="102" t="s">
        <v>73</v>
      </c>
    </row>
    <row r="255" spans="2:65" s="107" customFormat="1" x14ac:dyDescent="0.2">
      <c r="B255" s="108"/>
      <c r="D255" s="101" t="s">
        <v>81</v>
      </c>
      <c r="E255" s="109" t="s">
        <v>9</v>
      </c>
      <c r="F255" s="110" t="s">
        <v>84</v>
      </c>
      <c r="H255" s="111">
        <v>3</v>
      </c>
      <c r="L255" s="108"/>
      <c r="M255" s="112"/>
      <c r="T255" s="113"/>
      <c r="AT255" s="109" t="s">
        <v>81</v>
      </c>
      <c r="AU255" s="109" t="s">
        <v>1</v>
      </c>
      <c r="AV255" s="107" t="s">
        <v>79</v>
      </c>
      <c r="AW255" s="107" t="s">
        <v>83</v>
      </c>
      <c r="AX255" s="107" t="s">
        <v>71</v>
      </c>
      <c r="AY255" s="109" t="s">
        <v>73</v>
      </c>
    </row>
    <row r="256" spans="2:65" s="74" customFormat="1" ht="12.75" x14ac:dyDescent="0.2">
      <c r="B256" s="75"/>
      <c r="D256" s="76" t="s">
        <v>68</v>
      </c>
      <c r="E256" s="84" t="s">
        <v>121</v>
      </c>
      <c r="F256" s="84" t="s">
        <v>290</v>
      </c>
      <c r="J256" s="85">
        <f>BK256</f>
        <v>0</v>
      </c>
      <c r="L256" s="75"/>
      <c r="M256" s="79"/>
      <c r="P256" s="80">
        <f>SUM(P257:P274)</f>
        <v>86.852827000000005</v>
      </c>
      <c r="R256" s="80">
        <f>SUM(R257:R274)</f>
        <v>0.12346000000000001</v>
      </c>
      <c r="T256" s="81">
        <f>SUM(T257:T274)</f>
        <v>0</v>
      </c>
      <c r="AR256" s="76" t="s">
        <v>71</v>
      </c>
      <c r="AT256" s="82" t="s">
        <v>68</v>
      </c>
      <c r="AU256" s="82" t="s">
        <v>71</v>
      </c>
      <c r="AY256" s="76" t="s">
        <v>73</v>
      </c>
      <c r="BK256" s="83">
        <f>SUM(BK257:BK274)</f>
        <v>0</v>
      </c>
    </row>
    <row r="257" spans="2:65" s="11" customFormat="1" ht="24" x14ac:dyDescent="0.2">
      <c r="B257" s="12"/>
      <c r="C257" s="86" t="s">
        <v>291</v>
      </c>
      <c r="D257" s="86" t="s">
        <v>75</v>
      </c>
      <c r="E257" s="87" t="s">
        <v>292</v>
      </c>
      <c r="F257" s="88" t="s">
        <v>293</v>
      </c>
      <c r="G257" s="89" t="s">
        <v>256</v>
      </c>
      <c r="H257" s="90">
        <v>1</v>
      </c>
      <c r="I257" s="91"/>
      <c r="J257" s="91">
        <f>ROUND(I257*H257,2)</f>
        <v>0</v>
      </c>
      <c r="K257" s="92"/>
      <c r="L257" s="12"/>
      <c r="M257" s="93" t="s">
        <v>9</v>
      </c>
      <c r="N257" s="94" t="s">
        <v>26</v>
      </c>
      <c r="O257" s="95">
        <v>0.2</v>
      </c>
      <c r="P257" s="95">
        <f>O257*H257</f>
        <v>0.2</v>
      </c>
      <c r="Q257" s="95">
        <v>6.9999999999999999E-4</v>
      </c>
      <c r="R257" s="95">
        <f>Q257*H257</f>
        <v>6.9999999999999999E-4</v>
      </c>
      <c r="S257" s="95">
        <v>0</v>
      </c>
      <c r="T257" s="96">
        <f>S257*H257</f>
        <v>0</v>
      </c>
      <c r="AR257" s="97" t="s">
        <v>79</v>
      </c>
      <c r="AT257" s="97" t="s">
        <v>75</v>
      </c>
      <c r="AU257" s="97" t="s">
        <v>1</v>
      </c>
      <c r="AY257" s="2" t="s">
        <v>73</v>
      </c>
      <c r="BE257" s="98">
        <f>IF(N257="základní",J257,0)</f>
        <v>0</v>
      </c>
      <c r="BF257" s="98">
        <f>IF(N257="snížená",J257,0)</f>
        <v>0</v>
      </c>
      <c r="BG257" s="98">
        <f>IF(N257="zákl. přenesená",J257,0)</f>
        <v>0</v>
      </c>
      <c r="BH257" s="98">
        <f>IF(N257="sníž. přenesená",J257,0)</f>
        <v>0</v>
      </c>
      <c r="BI257" s="98">
        <f>IF(N257="nulová",J257,0)</f>
        <v>0</v>
      </c>
      <c r="BJ257" s="2" t="s">
        <v>71</v>
      </c>
      <c r="BK257" s="98">
        <f>ROUND(I257*H257,2)</f>
        <v>0</v>
      </c>
      <c r="BL257" s="2" t="s">
        <v>79</v>
      </c>
      <c r="BM257" s="97" t="s">
        <v>294</v>
      </c>
    </row>
    <row r="258" spans="2:65" s="99" customFormat="1" x14ac:dyDescent="0.2">
      <c r="B258" s="100"/>
      <c r="D258" s="101" t="s">
        <v>81</v>
      </c>
      <c r="E258" s="102" t="s">
        <v>9</v>
      </c>
      <c r="F258" s="103" t="s">
        <v>71</v>
      </c>
      <c r="H258" s="104">
        <v>1</v>
      </c>
      <c r="L258" s="100"/>
      <c r="M258" s="105"/>
      <c r="T258" s="106"/>
      <c r="AT258" s="102" t="s">
        <v>81</v>
      </c>
      <c r="AU258" s="102" t="s">
        <v>1</v>
      </c>
      <c r="AV258" s="99" t="s">
        <v>1</v>
      </c>
      <c r="AW258" s="99" t="s">
        <v>83</v>
      </c>
      <c r="AX258" s="99" t="s">
        <v>72</v>
      </c>
      <c r="AY258" s="102" t="s">
        <v>73</v>
      </c>
    </row>
    <row r="259" spans="2:65" s="107" customFormat="1" x14ac:dyDescent="0.2">
      <c r="B259" s="108"/>
      <c r="D259" s="101" t="s">
        <v>81</v>
      </c>
      <c r="E259" s="109" t="s">
        <v>9</v>
      </c>
      <c r="F259" s="110" t="s">
        <v>84</v>
      </c>
      <c r="H259" s="111">
        <v>1</v>
      </c>
      <c r="L259" s="108"/>
      <c r="M259" s="112"/>
      <c r="T259" s="113"/>
      <c r="AT259" s="109" t="s">
        <v>81</v>
      </c>
      <c r="AU259" s="109" t="s">
        <v>1</v>
      </c>
      <c r="AV259" s="107" t="s">
        <v>79</v>
      </c>
      <c r="AW259" s="107" t="s">
        <v>83</v>
      </c>
      <c r="AX259" s="107" t="s">
        <v>71</v>
      </c>
      <c r="AY259" s="109" t="s">
        <v>73</v>
      </c>
    </row>
    <row r="260" spans="2:65" s="11" customFormat="1" ht="24" x14ac:dyDescent="0.2">
      <c r="B260" s="12"/>
      <c r="C260" s="86" t="s">
        <v>295</v>
      </c>
      <c r="D260" s="86" t="s">
        <v>75</v>
      </c>
      <c r="E260" s="87" t="s">
        <v>296</v>
      </c>
      <c r="F260" s="88" t="s">
        <v>297</v>
      </c>
      <c r="G260" s="89" t="s">
        <v>256</v>
      </c>
      <c r="H260" s="90">
        <v>1</v>
      </c>
      <c r="I260" s="91"/>
      <c r="J260" s="91">
        <f>ROUND(I260*H260,2)</f>
        <v>0</v>
      </c>
      <c r="K260" s="92"/>
      <c r="L260" s="12"/>
      <c r="M260" s="93" t="s">
        <v>9</v>
      </c>
      <c r="N260" s="94" t="s">
        <v>26</v>
      </c>
      <c r="O260" s="95">
        <v>0.54900000000000004</v>
      </c>
      <c r="P260" s="95">
        <f>O260*H260</f>
        <v>0.54900000000000004</v>
      </c>
      <c r="Q260" s="95">
        <v>0.11276</v>
      </c>
      <c r="R260" s="95">
        <f>Q260*H260</f>
        <v>0.11276</v>
      </c>
      <c r="S260" s="95">
        <v>0</v>
      </c>
      <c r="T260" s="96">
        <f>S260*H260</f>
        <v>0</v>
      </c>
      <c r="AR260" s="97" t="s">
        <v>79</v>
      </c>
      <c r="AT260" s="97" t="s">
        <v>75</v>
      </c>
      <c r="AU260" s="97" t="s">
        <v>1</v>
      </c>
      <c r="AY260" s="2" t="s">
        <v>73</v>
      </c>
      <c r="BE260" s="98">
        <f>IF(N260="základní",J260,0)</f>
        <v>0</v>
      </c>
      <c r="BF260" s="98">
        <f>IF(N260="snížená",J260,0)</f>
        <v>0</v>
      </c>
      <c r="BG260" s="98">
        <f>IF(N260="zákl. přenesená",J260,0)</f>
        <v>0</v>
      </c>
      <c r="BH260" s="98">
        <f>IF(N260="sníž. přenesená",J260,0)</f>
        <v>0</v>
      </c>
      <c r="BI260" s="98">
        <f>IF(N260="nulová",J260,0)</f>
        <v>0</v>
      </c>
      <c r="BJ260" s="2" t="s">
        <v>71</v>
      </c>
      <c r="BK260" s="98">
        <f>ROUND(I260*H260,2)</f>
        <v>0</v>
      </c>
      <c r="BL260" s="2" t="s">
        <v>79</v>
      </c>
      <c r="BM260" s="97" t="s">
        <v>298</v>
      </c>
    </row>
    <row r="261" spans="2:65" s="99" customFormat="1" x14ac:dyDescent="0.2">
      <c r="B261" s="100"/>
      <c r="D261" s="101" t="s">
        <v>81</v>
      </c>
      <c r="E261" s="102" t="s">
        <v>9</v>
      </c>
      <c r="F261" s="103" t="s">
        <v>71</v>
      </c>
      <c r="H261" s="104">
        <v>1</v>
      </c>
      <c r="L261" s="100"/>
      <c r="M261" s="105"/>
      <c r="T261" s="106"/>
      <c r="AT261" s="102" t="s">
        <v>81</v>
      </c>
      <c r="AU261" s="102" t="s">
        <v>1</v>
      </c>
      <c r="AV261" s="99" t="s">
        <v>1</v>
      </c>
      <c r="AW261" s="99" t="s">
        <v>83</v>
      </c>
      <c r="AX261" s="99" t="s">
        <v>72</v>
      </c>
      <c r="AY261" s="102" t="s">
        <v>73</v>
      </c>
    </row>
    <row r="262" spans="2:65" s="107" customFormat="1" x14ac:dyDescent="0.2">
      <c r="B262" s="108"/>
      <c r="D262" s="101" t="s">
        <v>81</v>
      </c>
      <c r="E262" s="109" t="s">
        <v>9</v>
      </c>
      <c r="F262" s="110" t="s">
        <v>84</v>
      </c>
      <c r="H262" s="111">
        <v>1</v>
      </c>
      <c r="L262" s="108"/>
      <c r="M262" s="112"/>
      <c r="T262" s="113"/>
      <c r="AT262" s="109" t="s">
        <v>81</v>
      </c>
      <c r="AU262" s="109" t="s">
        <v>1</v>
      </c>
      <c r="AV262" s="107" t="s">
        <v>79</v>
      </c>
      <c r="AW262" s="107" t="s">
        <v>83</v>
      </c>
      <c r="AX262" s="107" t="s">
        <v>71</v>
      </c>
      <c r="AY262" s="109" t="s">
        <v>73</v>
      </c>
    </row>
    <row r="263" spans="2:65" s="11" customFormat="1" ht="24" x14ac:dyDescent="0.2">
      <c r="B263" s="12"/>
      <c r="C263" s="120" t="s">
        <v>299</v>
      </c>
      <c r="D263" s="120" t="s">
        <v>137</v>
      </c>
      <c r="E263" s="121" t="s">
        <v>300</v>
      </c>
      <c r="F263" s="122" t="s">
        <v>301</v>
      </c>
      <c r="G263" s="123" t="s">
        <v>256</v>
      </c>
      <c r="H263" s="124">
        <v>1</v>
      </c>
      <c r="I263" s="125"/>
      <c r="J263" s="125">
        <f>ROUND(I263*H263,2)</f>
        <v>0</v>
      </c>
      <c r="K263" s="126"/>
      <c r="L263" s="127"/>
      <c r="M263" s="128" t="s">
        <v>9</v>
      </c>
      <c r="N263" s="129" t="s">
        <v>26</v>
      </c>
      <c r="O263" s="95">
        <v>0</v>
      </c>
      <c r="P263" s="95">
        <f>O263*H263</f>
        <v>0</v>
      </c>
      <c r="Q263" s="95">
        <v>3.5000000000000001E-3</v>
      </c>
      <c r="R263" s="95">
        <f>Q263*H263</f>
        <v>3.5000000000000001E-3</v>
      </c>
      <c r="S263" s="95">
        <v>0</v>
      </c>
      <c r="T263" s="96">
        <f>S263*H263</f>
        <v>0</v>
      </c>
      <c r="AR263" s="97" t="s">
        <v>116</v>
      </c>
      <c r="AT263" s="97" t="s">
        <v>137</v>
      </c>
      <c r="AU263" s="97" t="s">
        <v>1</v>
      </c>
      <c r="AY263" s="2" t="s">
        <v>73</v>
      </c>
      <c r="BE263" s="98">
        <f>IF(N263="základní",J263,0)</f>
        <v>0</v>
      </c>
      <c r="BF263" s="98">
        <f>IF(N263="snížená",J263,0)</f>
        <v>0</v>
      </c>
      <c r="BG263" s="98">
        <f>IF(N263="zákl. přenesená",J263,0)</f>
        <v>0</v>
      </c>
      <c r="BH263" s="98">
        <f>IF(N263="sníž. přenesená",J263,0)</f>
        <v>0</v>
      </c>
      <c r="BI263" s="98">
        <f>IF(N263="nulová",J263,0)</f>
        <v>0</v>
      </c>
      <c r="BJ263" s="2" t="s">
        <v>71</v>
      </c>
      <c r="BK263" s="98">
        <f>ROUND(I263*H263,2)</f>
        <v>0</v>
      </c>
      <c r="BL263" s="2" t="s">
        <v>79</v>
      </c>
      <c r="BM263" s="97" t="s">
        <v>302</v>
      </c>
    </row>
    <row r="264" spans="2:65" s="99" customFormat="1" x14ac:dyDescent="0.2">
      <c r="B264" s="100"/>
      <c r="D264" s="101" t="s">
        <v>81</v>
      </c>
      <c r="E264" s="102" t="s">
        <v>9</v>
      </c>
      <c r="F264" s="103" t="s">
        <v>71</v>
      </c>
      <c r="H264" s="104">
        <v>1</v>
      </c>
      <c r="L264" s="100"/>
      <c r="M264" s="105"/>
      <c r="T264" s="106"/>
      <c r="AT264" s="102" t="s">
        <v>81</v>
      </c>
      <c r="AU264" s="102" t="s">
        <v>1</v>
      </c>
      <c r="AV264" s="99" t="s">
        <v>1</v>
      </c>
      <c r="AW264" s="99" t="s">
        <v>83</v>
      </c>
      <c r="AX264" s="99" t="s">
        <v>72</v>
      </c>
      <c r="AY264" s="102" t="s">
        <v>73</v>
      </c>
    </row>
    <row r="265" spans="2:65" s="107" customFormat="1" x14ac:dyDescent="0.2">
      <c r="B265" s="108"/>
      <c r="D265" s="101" t="s">
        <v>81</v>
      </c>
      <c r="E265" s="109" t="s">
        <v>9</v>
      </c>
      <c r="F265" s="110" t="s">
        <v>84</v>
      </c>
      <c r="H265" s="111">
        <v>1</v>
      </c>
      <c r="L265" s="108"/>
      <c r="M265" s="112"/>
      <c r="T265" s="113"/>
      <c r="AT265" s="109" t="s">
        <v>81</v>
      </c>
      <c r="AU265" s="109" t="s">
        <v>1</v>
      </c>
      <c r="AV265" s="107" t="s">
        <v>79</v>
      </c>
      <c r="AW265" s="107" t="s">
        <v>83</v>
      </c>
      <c r="AX265" s="107" t="s">
        <v>71</v>
      </c>
      <c r="AY265" s="109" t="s">
        <v>73</v>
      </c>
    </row>
    <row r="266" spans="2:65" s="11" customFormat="1" ht="12" x14ac:dyDescent="0.2">
      <c r="B266" s="12"/>
      <c r="C266" s="120" t="s">
        <v>303</v>
      </c>
      <c r="D266" s="120" t="s">
        <v>137</v>
      </c>
      <c r="E266" s="121" t="s">
        <v>304</v>
      </c>
      <c r="F266" s="122" t="s">
        <v>305</v>
      </c>
      <c r="G266" s="123" t="s">
        <v>256</v>
      </c>
      <c r="H266" s="124">
        <v>1</v>
      </c>
      <c r="I266" s="125"/>
      <c r="J266" s="125">
        <f>ROUND(I266*H266,2)</f>
        <v>0</v>
      </c>
      <c r="K266" s="126"/>
      <c r="L266" s="127"/>
      <c r="M266" s="128" t="s">
        <v>9</v>
      </c>
      <c r="N266" s="129" t="s">
        <v>26</v>
      </c>
      <c r="O266" s="95">
        <v>0</v>
      </c>
      <c r="P266" s="95">
        <f>O266*H266</f>
        <v>0</v>
      </c>
      <c r="Q266" s="95">
        <v>6.4999999999999997E-3</v>
      </c>
      <c r="R266" s="95">
        <f>Q266*H266</f>
        <v>6.4999999999999997E-3</v>
      </c>
      <c r="S266" s="95">
        <v>0</v>
      </c>
      <c r="T266" s="96">
        <f>S266*H266</f>
        <v>0</v>
      </c>
      <c r="AR266" s="97" t="s">
        <v>116</v>
      </c>
      <c r="AT266" s="97" t="s">
        <v>137</v>
      </c>
      <c r="AU266" s="97" t="s">
        <v>1</v>
      </c>
      <c r="AY266" s="2" t="s">
        <v>73</v>
      </c>
      <c r="BE266" s="98">
        <f>IF(N266="základní",J266,0)</f>
        <v>0</v>
      </c>
      <c r="BF266" s="98">
        <f>IF(N266="snížená",J266,0)</f>
        <v>0</v>
      </c>
      <c r="BG266" s="98">
        <f>IF(N266="zákl. přenesená",J266,0)</f>
        <v>0</v>
      </c>
      <c r="BH266" s="98">
        <f>IF(N266="sníž. přenesená",J266,0)</f>
        <v>0</v>
      </c>
      <c r="BI266" s="98">
        <f>IF(N266="nulová",J266,0)</f>
        <v>0</v>
      </c>
      <c r="BJ266" s="2" t="s">
        <v>71</v>
      </c>
      <c r="BK266" s="98">
        <f>ROUND(I266*H266,2)</f>
        <v>0</v>
      </c>
      <c r="BL266" s="2" t="s">
        <v>79</v>
      </c>
      <c r="BM266" s="97" t="s">
        <v>306</v>
      </c>
    </row>
    <row r="267" spans="2:65" s="99" customFormat="1" x14ac:dyDescent="0.2">
      <c r="B267" s="100"/>
      <c r="D267" s="101" t="s">
        <v>81</v>
      </c>
      <c r="E267" s="102" t="s">
        <v>9</v>
      </c>
      <c r="F267" s="103" t="s">
        <v>71</v>
      </c>
      <c r="H267" s="104">
        <v>1</v>
      </c>
      <c r="L267" s="100"/>
      <c r="M267" s="105"/>
      <c r="T267" s="106"/>
      <c r="AT267" s="102" t="s">
        <v>81</v>
      </c>
      <c r="AU267" s="102" t="s">
        <v>1</v>
      </c>
      <c r="AV267" s="99" t="s">
        <v>1</v>
      </c>
      <c r="AW267" s="99" t="s">
        <v>83</v>
      </c>
      <c r="AX267" s="99" t="s">
        <v>72</v>
      </c>
      <c r="AY267" s="102" t="s">
        <v>73</v>
      </c>
    </row>
    <row r="268" spans="2:65" s="107" customFormat="1" x14ac:dyDescent="0.2">
      <c r="B268" s="108"/>
      <c r="D268" s="101" t="s">
        <v>81</v>
      </c>
      <c r="E268" s="109" t="s">
        <v>9</v>
      </c>
      <c r="F268" s="110" t="s">
        <v>84</v>
      </c>
      <c r="H268" s="111">
        <v>1</v>
      </c>
      <c r="L268" s="108"/>
      <c r="M268" s="112"/>
      <c r="T268" s="113"/>
      <c r="AT268" s="109" t="s">
        <v>81</v>
      </c>
      <c r="AU268" s="109" t="s">
        <v>1</v>
      </c>
      <c r="AV268" s="107" t="s">
        <v>79</v>
      </c>
      <c r="AW268" s="107" t="s">
        <v>83</v>
      </c>
      <c r="AX268" s="107" t="s">
        <v>71</v>
      </c>
      <c r="AY268" s="109" t="s">
        <v>73</v>
      </c>
    </row>
    <row r="269" spans="2:65" s="11" customFormat="1" ht="36" x14ac:dyDescent="0.2">
      <c r="B269" s="12"/>
      <c r="C269" s="86" t="s">
        <v>307</v>
      </c>
      <c r="D269" s="86" t="s">
        <v>75</v>
      </c>
      <c r="E269" s="87" t="s">
        <v>308</v>
      </c>
      <c r="F269" s="88" t="s">
        <v>309</v>
      </c>
      <c r="G269" s="89" t="s">
        <v>150</v>
      </c>
      <c r="H269" s="90">
        <v>188.411</v>
      </c>
      <c r="I269" s="91"/>
      <c r="J269" s="91">
        <f>ROUND(I269*H269,2)</f>
        <v>0</v>
      </c>
      <c r="K269" s="92"/>
      <c r="L269" s="12"/>
      <c r="M269" s="93" t="s">
        <v>9</v>
      </c>
      <c r="N269" s="94" t="s">
        <v>26</v>
      </c>
      <c r="O269" s="95">
        <v>0.39700000000000002</v>
      </c>
      <c r="P269" s="95">
        <f>O269*H269</f>
        <v>74.799167000000011</v>
      </c>
      <c r="Q269" s="95">
        <v>0</v>
      </c>
      <c r="R269" s="95">
        <f>Q269*H269</f>
        <v>0</v>
      </c>
      <c r="S269" s="95">
        <v>0</v>
      </c>
      <c r="T269" s="96">
        <f>S269*H269</f>
        <v>0</v>
      </c>
      <c r="AR269" s="97" t="s">
        <v>79</v>
      </c>
      <c r="AT269" s="97" t="s">
        <v>75</v>
      </c>
      <c r="AU269" s="97" t="s">
        <v>1</v>
      </c>
      <c r="AY269" s="2" t="s">
        <v>73</v>
      </c>
      <c r="BE269" s="98">
        <f>IF(N269="základní",J269,0)</f>
        <v>0</v>
      </c>
      <c r="BF269" s="98">
        <f>IF(N269="snížená",J269,0)</f>
        <v>0</v>
      </c>
      <c r="BG269" s="98">
        <f>IF(N269="zákl. přenesená",J269,0)</f>
        <v>0</v>
      </c>
      <c r="BH269" s="98">
        <f>IF(N269="sníž. přenesená",J269,0)</f>
        <v>0</v>
      </c>
      <c r="BI269" s="98">
        <f>IF(N269="nulová",J269,0)</f>
        <v>0</v>
      </c>
      <c r="BJ269" s="2" t="s">
        <v>71</v>
      </c>
      <c r="BK269" s="98">
        <f>ROUND(I269*H269,2)</f>
        <v>0</v>
      </c>
      <c r="BL269" s="2" t="s">
        <v>79</v>
      </c>
      <c r="BM269" s="97" t="s">
        <v>310</v>
      </c>
    </row>
    <row r="270" spans="2:65" s="99" customFormat="1" ht="22.5" x14ac:dyDescent="0.2">
      <c r="B270" s="100"/>
      <c r="D270" s="101" t="s">
        <v>81</v>
      </c>
      <c r="E270" s="102" t="s">
        <v>9</v>
      </c>
      <c r="F270" s="103" t="s">
        <v>311</v>
      </c>
      <c r="H270" s="104">
        <v>188.411</v>
      </c>
      <c r="L270" s="100"/>
      <c r="M270" s="105"/>
      <c r="T270" s="106"/>
      <c r="AT270" s="102" t="s">
        <v>81</v>
      </c>
      <c r="AU270" s="102" t="s">
        <v>1</v>
      </c>
      <c r="AV270" s="99" t="s">
        <v>1</v>
      </c>
      <c r="AW270" s="99" t="s">
        <v>83</v>
      </c>
      <c r="AX270" s="99" t="s">
        <v>72</v>
      </c>
      <c r="AY270" s="102" t="s">
        <v>73</v>
      </c>
    </row>
    <row r="271" spans="2:65" s="107" customFormat="1" x14ac:dyDescent="0.2">
      <c r="B271" s="108"/>
      <c r="D271" s="101" t="s">
        <v>81</v>
      </c>
      <c r="E271" s="109" t="s">
        <v>9</v>
      </c>
      <c r="F271" s="110" t="s">
        <v>84</v>
      </c>
      <c r="H271" s="111">
        <v>188.411</v>
      </c>
      <c r="L271" s="108"/>
      <c r="M271" s="112"/>
      <c r="T271" s="113"/>
      <c r="AT271" s="109" t="s">
        <v>81</v>
      </c>
      <c r="AU271" s="109" t="s">
        <v>1</v>
      </c>
      <c r="AV271" s="107" t="s">
        <v>79</v>
      </c>
      <c r="AW271" s="107" t="s">
        <v>83</v>
      </c>
      <c r="AX271" s="107" t="s">
        <v>71</v>
      </c>
      <c r="AY271" s="109" t="s">
        <v>73</v>
      </c>
    </row>
    <row r="272" spans="2:65" s="11" customFormat="1" ht="48" x14ac:dyDescent="0.2">
      <c r="B272" s="12"/>
      <c r="C272" s="86" t="s">
        <v>312</v>
      </c>
      <c r="D272" s="86" t="s">
        <v>75</v>
      </c>
      <c r="E272" s="87" t="s">
        <v>313</v>
      </c>
      <c r="F272" s="88" t="s">
        <v>314</v>
      </c>
      <c r="G272" s="89" t="s">
        <v>150</v>
      </c>
      <c r="H272" s="90">
        <v>753.64400000000001</v>
      </c>
      <c r="I272" s="91"/>
      <c r="J272" s="91">
        <f>ROUND(I272*H272,2)</f>
        <v>0</v>
      </c>
      <c r="K272" s="92"/>
      <c r="L272" s="12"/>
      <c r="M272" s="93" t="s">
        <v>9</v>
      </c>
      <c r="N272" s="94" t="s">
        <v>26</v>
      </c>
      <c r="O272" s="95">
        <v>1.4999999999999999E-2</v>
      </c>
      <c r="P272" s="95">
        <f>O272*H272</f>
        <v>11.30466</v>
      </c>
      <c r="Q272" s="95">
        <v>0</v>
      </c>
      <c r="R272" s="95">
        <f>Q272*H272</f>
        <v>0</v>
      </c>
      <c r="S272" s="95">
        <v>0</v>
      </c>
      <c r="T272" s="96">
        <f>S272*H272</f>
        <v>0</v>
      </c>
      <c r="AR272" s="97" t="s">
        <v>79</v>
      </c>
      <c r="AT272" s="97" t="s">
        <v>75</v>
      </c>
      <c r="AU272" s="97" t="s">
        <v>1</v>
      </c>
      <c r="AY272" s="2" t="s">
        <v>73</v>
      </c>
      <c r="BE272" s="98">
        <f>IF(N272="základní",J272,0)</f>
        <v>0</v>
      </c>
      <c r="BF272" s="98">
        <f>IF(N272="snížená",J272,0)</f>
        <v>0</v>
      </c>
      <c r="BG272" s="98">
        <f>IF(N272="zákl. přenesená",J272,0)</f>
        <v>0</v>
      </c>
      <c r="BH272" s="98">
        <f>IF(N272="sníž. přenesená",J272,0)</f>
        <v>0</v>
      </c>
      <c r="BI272" s="98">
        <f>IF(N272="nulová",J272,0)</f>
        <v>0</v>
      </c>
      <c r="BJ272" s="2" t="s">
        <v>71</v>
      </c>
      <c r="BK272" s="98">
        <f>ROUND(I272*H272,2)</f>
        <v>0</v>
      </c>
      <c r="BL272" s="2" t="s">
        <v>79</v>
      </c>
      <c r="BM272" s="97" t="s">
        <v>315</v>
      </c>
    </row>
    <row r="273" spans="2:65" s="99" customFormat="1" x14ac:dyDescent="0.2">
      <c r="B273" s="100"/>
      <c r="D273" s="101" t="s">
        <v>81</v>
      </c>
      <c r="E273" s="102" t="s">
        <v>9</v>
      </c>
      <c r="F273" s="103" t="s">
        <v>316</v>
      </c>
      <c r="H273" s="104">
        <v>753.64400000000001</v>
      </c>
      <c r="L273" s="100"/>
      <c r="M273" s="105"/>
      <c r="T273" s="106"/>
      <c r="AT273" s="102" t="s">
        <v>81</v>
      </c>
      <c r="AU273" s="102" t="s">
        <v>1</v>
      </c>
      <c r="AV273" s="99" t="s">
        <v>1</v>
      </c>
      <c r="AW273" s="99" t="s">
        <v>83</v>
      </c>
      <c r="AX273" s="99" t="s">
        <v>72</v>
      </c>
      <c r="AY273" s="102" t="s">
        <v>73</v>
      </c>
    </row>
    <row r="274" spans="2:65" s="107" customFormat="1" x14ac:dyDescent="0.2">
      <c r="B274" s="108"/>
      <c r="D274" s="101" t="s">
        <v>81</v>
      </c>
      <c r="E274" s="109" t="s">
        <v>9</v>
      </c>
      <c r="F274" s="110" t="s">
        <v>84</v>
      </c>
      <c r="H274" s="111">
        <v>753.64400000000001</v>
      </c>
      <c r="L274" s="108"/>
      <c r="M274" s="112"/>
      <c r="T274" s="113"/>
      <c r="AT274" s="109" t="s">
        <v>81</v>
      </c>
      <c r="AU274" s="109" t="s">
        <v>1</v>
      </c>
      <c r="AV274" s="107" t="s">
        <v>79</v>
      </c>
      <c r="AW274" s="107" t="s">
        <v>83</v>
      </c>
      <c r="AX274" s="107" t="s">
        <v>71</v>
      </c>
      <c r="AY274" s="109" t="s">
        <v>73</v>
      </c>
    </row>
    <row r="275" spans="2:65" s="74" customFormat="1" ht="15" x14ac:dyDescent="0.2">
      <c r="B275" s="75"/>
      <c r="D275" s="76" t="s">
        <v>68</v>
      </c>
      <c r="E275" s="77" t="s">
        <v>317</v>
      </c>
      <c r="F275" s="77" t="s">
        <v>318</v>
      </c>
      <c r="J275" s="78">
        <f>BK275</f>
        <v>0</v>
      </c>
      <c r="L275" s="75"/>
      <c r="M275" s="79"/>
      <c r="P275" s="80">
        <f>P276</f>
        <v>0</v>
      </c>
      <c r="R275" s="80">
        <f>R276</f>
        <v>0</v>
      </c>
      <c r="T275" s="81">
        <f>T276</f>
        <v>0</v>
      </c>
      <c r="AR275" s="76" t="s">
        <v>99</v>
      </c>
      <c r="AT275" s="82" t="s">
        <v>68</v>
      </c>
      <c r="AU275" s="82" t="s">
        <v>72</v>
      </c>
      <c r="AY275" s="76" t="s">
        <v>73</v>
      </c>
      <c r="BK275" s="83">
        <f>BK276</f>
        <v>0</v>
      </c>
    </row>
    <row r="276" spans="2:65" s="74" customFormat="1" ht="12.75" x14ac:dyDescent="0.2">
      <c r="B276" s="75"/>
      <c r="D276" s="76" t="s">
        <v>68</v>
      </c>
      <c r="E276" s="84" t="s">
        <v>319</v>
      </c>
      <c r="F276" s="84" t="s">
        <v>320</v>
      </c>
      <c r="J276" s="85">
        <f>BK276</f>
        <v>0</v>
      </c>
      <c r="L276" s="75"/>
      <c r="M276" s="79"/>
      <c r="P276" s="80">
        <f>SUM(P277:P281)</f>
        <v>0</v>
      </c>
      <c r="R276" s="80">
        <f>SUM(R277:R281)</f>
        <v>0</v>
      </c>
      <c r="T276" s="81">
        <f>SUM(T277:T281)</f>
        <v>0</v>
      </c>
      <c r="AR276" s="76" t="s">
        <v>99</v>
      </c>
      <c r="AT276" s="82" t="s">
        <v>68</v>
      </c>
      <c r="AU276" s="82" t="s">
        <v>71</v>
      </c>
      <c r="AY276" s="76" t="s">
        <v>73</v>
      </c>
      <c r="BK276" s="83">
        <f>SUM(BK277:BK281)</f>
        <v>0</v>
      </c>
    </row>
    <row r="277" spans="2:65" s="11" customFormat="1" ht="12" x14ac:dyDescent="0.2">
      <c r="B277" s="12"/>
      <c r="C277" s="86" t="s">
        <v>321</v>
      </c>
      <c r="D277" s="86" t="s">
        <v>75</v>
      </c>
      <c r="E277" s="87" t="s">
        <v>322</v>
      </c>
      <c r="F277" s="88" t="s">
        <v>323</v>
      </c>
      <c r="G277" s="89" t="s">
        <v>324</v>
      </c>
      <c r="H277" s="90">
        <v>1</v>
      </c>
      <c r="I277" s="91"/>
      <c r="J277" s="91">
        <f>ROUND(I277*H277,2)</f>
        <v>0</v>
      </c>
      <c r="K277" s="92"/>
      <c r="L277" s="12"/>
      <c r="M277" s="93" t="s">
        <v>9</v>
      </c>
      <c r="N277" s="94" t="s">
        <v>26</v>
      </c>
      <c r="O277" s="95">
        <v>0</v>
      </c>
      <c r="P277" s="95">
        <f>O277*H277</f>
        <v>0</v>
      </c>
      <c r="Q277" s="95">
        <v>0</v>
      </c>
      <c r="R277" s="95">
        <f>Q277*H277</f>
        <v>0</v>
      </c>
      <c r="S277" s="95">
        <v>0</v>
      </c>
      <c r="T277" s="96">
        <f>S277*H277</f>
        <v>0</v>
      </c>
      <c r="AR277" s="97" t="s">
        <v>325</v>
      </c>
      <c r="AT277" s="97" t="s">
        <v>75</v>
      </c>
      <c r="AU277" s="97" t="s">
        <v>1</v>
      </c>
      <c r="AY277" s="2" t="s">
        <v>73</v>
      </c>
      <c r="BE277" s="98">
        <f>IF(N277="základní",J277,0)</f>
        <v>0</v>
      </c>
      <c r="BF277" s="98">
        <f>IF(N277="snížená",J277,0)</f>
        <v>0</v>
      </c>
      <c r="BG277" s="98">
        <f>IF(N277="zákl. přenesená",J277,0)</f>
        <v>0</v>
      </c>
      <c r="BH277" s="98">
        <f>IF(N277="sníž. přenesená",J277,0)</f>
        <v>0</v>
      </c>
      <c r="BI277" s="98">
        <f>IF(N277="nulová",J277,0)</f>
        <v>0</v>
      </c>
      <c r="BJ277" s="2" t="s">
        <v>71</v>
      </c>
      <c r="BK277" s="98">
        <f>ROUND(I277*H277,2)</f>
        <v>0</v>
      </c>
      <c r="BL277" s="2" t="s">
        <v>325</v>
      </c>
      <c r="BM277" s="97" t="s">
        <v>326</v>
      </c>
    </row>
    <row r="278" spans="2:65" s="11" customFormat="1" ht="12" x14ac:dyDescent="0.2">
      <c r="B278" s="12"/>
      <c r="C278" s="86" t="s">
        <v>327</v>
      </c>
      <c r="D278" s="86" t="s">
        <v>75</v>
      </c>
      <c r="E278" s="87" t="s">
        <v>328</v>
      </c>
      <c r="F278" s="88" t="s">
        <v>329</v>
      </c>
      <c r="G278" s="89" t="s">
        <v>324</v>
      </c>
      <c r="H278" s="90">
        <v>1</v>
      </c>
      <c r="I278" s="91"/>
      <c r="J278" s="91">
        <f>ROUND(I278*H278,2)</f>
        <v>0</v>
      </c>
      <c r="K278" s="92"/>
      <c r="L278" s="12"/>
      <c r="M278" s="93" t="s">
        <v>9</v>
      </c>
      <c r="N278" s="94" t="s">
        <v>26</v>
      </c>
      <c r="O278" s="95">
        <v>0</v>
      </c>
      <c r="P278" s="95">
        <f>O278*H278</f>
        <v>0</v>
      </c>
      <c r="Q278" s="95">
        <v>0</v>
      </c>
      <c r="R278" s="95">
        <f>Q278*H278</f>
        <v>0</v>
      </c>
      <c r="S278" s="95">
        <v>0</v>
      </c>
      <c r="T278" s="96">
        <f>S278*H278</f>
        <v>0</v>
      </c>
      <c r="AR278" s="97" t="s">
        <v>325</v>
      </c>
      <c r="AT278" s="97" t="s">
        <v>75</v>
      </c>
      <c r="AU278" s="97" t="s">
        <v>1</v>
      </c>
      <c r="AY278" s="2" t="s">
        <v>73</v>
      </c>
      <c r="BE278" s="98">
        <f>IF(N278="základní",J278,0)</f>
        <v>0</v>
      </c>
      <c r="BF278" s="98">
        <f>IF(N278="snížená",J278,0)</f>
        <v>0</v>
      </c>
      <c r="BG278" s="98">
        <f>IF(N278="zákl. přenesená",J278,0)</f>
        <v>0</v>
      </c>
      <c r="BH278" s="98">
        <f>IF(N278="sníž. přenesená",J278,0)</f>
        <v>0</v>
      </c>
      <c r="BI278" s="98">
        <f>IF(N278="nulová",J278,0)</f>
        <v>0</v>
      </c>
      <c r="BJ278" s="2" t="s">
        <v>71</v>
      </c>
      <c r="BK278" s="98">
        <f>ROUND(I278*H278,2)</f>
        <v>0</v>
      </c>
      <c r="BL278" s="2" t="s">
        <v>325</v>
      </c>
      <c r="BM278" s="97" t="s">
        <v>330</v>
      </c>
    </row>
    <row r="279" spans="2:65" s="11" customFormat="1" ht="12" x14ac:dyDescent="0.2">
      <c r="B279" s="12"/>
      <c r="C279" s="86" t="s">
        <v>331</v>
      </c>
      <c r="D279" s="86" t="s">
        <v>75</v>
      </c>
      <c r="E279" s="87" t="s">
        <v>332</v>
      </c>
      <c r="F279" s="88" t="s">
        <v>333</v>
      </c>
      <c r="G279" s="89" t="s">
        <v>324</v>
      </c>
      <c r="H279" s="90">
        <v>1</v>
      </c>
      <c r="I279" s="91"/>
      <c r="J279" s="91">
        <f>ROUND(I279*H279,2)</f>
        <v>0</v>
      </c>
      <c r="K279" s="92"/>
      <c r="L279" s="12"/>
      <c r="M279" s="93" t="s">
        <v>9</v>
      </c>
      <c r="N279" s="94" t="s">
        <v>26</v>
      </c>
      <c r="O279" s="95">
        <v>0</v>
      </c>
      <c r="P279" s="95">
        <f>O279*H279</f>
        <v>0</v>
      </c>
      <c r="Q279" s="95">
        <v>0</v>
      </c>
      <c r="R279" s="95">
        <f>Q279*H279</f>
        <v>0</v>
      </c>
      <c r="S279" s="95">
        <v>0</v>
      </c>
      <c r="T279" s="96">
        <f>S279*H279</f>
        <v>0</v>
      </c>
      <c r="AR279" s="97" t="s">
        <v>325</v>
      </c>
      <c r="AT279" s="97" t="s">
        <v>75</v>
      </c>
      <c r="AU279" s="97" t="s">
        <v>1</v>
      </c>
      <c r="AY279" s="2" t="s">
        <v>73</v>
      </c>
      <c r="BE279" s="98">
        <f>IF(N279="základní",J279,0)</f>
        <v>0</v>
      </c>
      <c r="BF279" s="98">
        <f>IF(N279="snížená",J279,0)</f>
        <v>0</v>
      </c>
      <c r="BG279" s="98">
        <f>IF(N279="zákl. přenesená",J279,0)</f>
        <v>0</v>
      </c>
      <c r="BH279" s="98">
        <f>IF(N279="sníž. přenesená",J279,0)</f>
        <v>0</v>
      </c>
      <c r="BI279" s="98">
        <f>IF(N279="nulová",J279,0)</f>
        <v>0</v>
      </c>
      <c r="BJ279" s="2" t="s">
        <v>71</v>
      </c>
      <c r="BK279" s="98">
        <f>ROUND(I279*H279,2)</f>
        <v>0</v>
      </c>
      <c r="BL279" s="2" t="s">
        <v>325</v>
      </c>
      <c r="BM279" s="97" t="s">
        <v>334</v>
      </c>
    </row>
    <row r="280" spans="2:65" s="11" customFormat="1" ht="12" x14ac:dyDescent="0.2">
      <c r="B280" s="12"/>
      <c r="C280" s="86" t="s">
        <v>335</v>
      </c>
      <c r="D280" s="86" t="s">
        <v>75</v>
      </c>
      <c r="E280" s="87" t="s">
        <v>336</v>
      </c>
      <c r="F280" s="88" t="s">
        <v>337</v>
      </c>
      <c r="G280" s="89" t="s">
        <v>324</v>
      </c>
      <c r="H280" s="90">
        <v>1</v>
      </c>
      <c r="I280" s="91"/>
      <c r="J280" s="91">
        <f>ROUND(I280*H280,2)</f>
        <v>0</v>
      </c>
      <c r="K280" s="92"/>
      <c r="L280" s="12"/>
      <c r="M280" s="93" t="s">
        <v>9</v>
      </c>
      <c r="N280" s="94" t="s">
        <v>26</v>
      </c>
      <c r="O280" s="95">
        <v>0</v>
      </c>
      <c r="P280" s="95">
        <f>O280*H280</f>
        <v>0</v>
      </c>
      <c r="Q280" s="95">
        <v>0</v>
      </c>
      <c r="R280" s="95">
        <f>Q280*H280</f>
        <v>0</v>
      </c>
      <c r="S280" s="95">
        <v>0</v>
      </c>
      <c r="T280" s="96">
        <f>S280*H280</f>
        <v>0</v>
      </c>
      <c r="AR280" s="97" t="s">
        <v>325</v>
      </c>
      <c r="AT280" s="97" t="s">
        <v>75</v>
      </c>
      <c r="AU280" s="97" t="s">
        <v>1</v>
      </c>
      <c r="AY280" s="2" t="s">
        <v>73</v>
      </c>
      <c r="BE280" s="98">
        <f>IF(N280="základní",J280,0)</f>
        <v>0</v>
      </c>
      <c r="BF280" s="98">
        <f>IF(N280="snížená",J280,0)</f>
        <v>0</v>
      </c>
      <c r="BG280" s="98">
        <f>IF(N280="zákl. přenesená",J280,0)</f>
        <v>0</v>
      </c>
      <c r="BH280" s="98">
        <f>IF(N280="sníž. přenesená",J280,0)</f>
        <v>0</v>
      </c>
      <c r="BI280" s="98">
        <f>IF(N280="nulová",J280,0)</f>
        <v>0</v>
      </c>
      <c r="BJ280" s="2" t="s">
        <v>71</v>
      </c>
      <c r="BK280" s="98">
        <f>ROUND(I280*H280,2)</f>
        <v>0</v>
      </c>
      <c r="BL280" s="2" t="s">
        <v>325</v>
      </c>
      <c r="BM280" s="97" t="s">
        <v>338</v>
      </c>
    </row>
    <row r="281" spans="2:65" s="11" customFormat="1" ht="12" x14ac:dyDescent="0.2">
      <c r="B281" s="12"/>
      <c r="C281" s="86" t="s">
        <v>339</v>
      </c>
      <c r="D281" s="86" t="s">
        <v>75</v>
      </c>
      <c r="E281" s="87" t="s">
        <v>340</v>
      </c>
      <c r="F281" s="88" t="s">
        <v>341</v>
      </c>
      <c r="G281" s="89" t="s">
        <v>324</v>
      </c>
      <c r="H281" s="90">
        <v>1</v>
      </c>
      <c r="I281" s="91"/>
      <c r="J281" s="91">
        <f>ROUND(I281*H281,2)</f>
        <v>0</v>
      </c>
      <c r="K281" s="92"/>
      <c r="L281" s="12"/>
      <c r="M281" s="130" t="s">
        <v>9</v>
      </c>
      <c r="N281" s="131" t="s">
        <v>26</v>
      </c>
      <c r="O281" s="132">
        <v>0</v>
      </c>
      <c r="P281" s="132">
        <f>O281*H281</f>
        <v>0</v>
      </c>
      <c r="Q281" s="132">
        <v>0</v>
      </c>
      <c r="R281" s="132">
        <f>Q281*H281</f>
        <v>0</v>
      </c>
      <c r="S281" s="132">
        <v>0</v>
      </c>
      <c r="T281" s="133">
        <f>S281*H281</f>
        <v>0</v>
      </c>
      <c r="AR281" s="97" t="s">
        <v>325</v>
      </c>
      <c r="AT281" s="97" t="s">
        <v>75</v>
      </c>
      <c r="AU281" s="97" t="s">
        <v>1</v>
      </c>
      <c r="AY281" s="2" t="s">
        <v>73</v>
      </c>
      <c r="BE281" s="98">
        <f>IF(N281="základní",J281,0)</f>
        <v>0</v>
      </c>
      <c r="BF281" s="98">
        <f>IF(N281="snížená",J281,0)</f>
        <v>0</v>
      </c>
      <c r="BG281" s="98">
        <f>IF(N281="zákl. přenesená",J281,0)</f>
        <v>0</v>
      </c>
      <c r="BH281" s="98">
        <f>IF(N281="sníž. přenesená",J281,0)</f>
        <v>0</v>
      </c>
      <c r="BI281" s="98">
        <f>IF(N281="nulová",J281,0)</f>
        <v>0</v>
      </c>
      <c r="BJ281" s="2" t="s">
        <v>71</v>
      </c>
      <c r="BK281" s="98">
        <f>ROUND(I281*H281,2)</f>
        <v>0</v>
      </c>
      <c r="BL281" s="2" t="s">
        <v>325</v>
      </c>
      <c r="BM281" s="97" t="s">
        <v>342</v>
      </c>
    </row>
    <row r="282" spans="2:65" s="11" customFormat="1" x14ac:dyDescent="0.2">
      <c r="B282" s="41"/>
      <c r="C282" s="42"/>
      <c r="D282" s="42"/>
      <c r="E282" s="42"/>
      <c r="F282" s="42"/>
      <c r="G282" s="42"/>
      <c r="H282" s="42"/>
      <c r="I282" s="42"/>
      <c r="J282" s="42"/>
      <c r="K282" s="42"/>
      <c r="L282" s="12"/>
    </row>
  </sheetData>
  <mergeCells count="9">
    <mergeCell ref="E87:H87"/>
    <mergeCell ref="E113:H113"/>
    <mergeCell ref="E115:H115"/>
    <mergeCell ref="L2:V2"/>
    <mergeCell ref="E7:H7"/>
    <mergeCell ref="E9:H9"/>
    <mergeCell ref="E18:H18"/>
    <mergeCell ref="E27:H27"/>
    <mergeCell ref="E85:H85"/>
  </mergeCells>
  <pageMargins left="0.7" right="0.7" top="0.78740157499999996" bottom="0.78740157499999996" header="0.3" footer="0.3"/>
  <pageSetup paperSize="9" scale="71" orientation="portrait" verticalDpi="0" r:id="rId1"/>
  <rowBreaks count="2" manualBreakCount="2">
    <brk id="78" max="16383" man="1"/>
    <brk id="10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SO19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Šuma | Sportovní projekty</dc:creator>
  <cp:lastModifiedBy>Šuma | Sportovní projekty</cp:lastModifiedBy>
  <dcterms:created xsi:type="dcterms:W3CDTF">2024-09-03T07:29:51Z</dcterms:created>
  <dcterms:modified xsi:type="dcterms:W3CDTF">2024-09-03T07:30:09Z</dcterms:modified>
</cp:coreProperties>
</file>