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/>
  <bookViews>
    <workbookView xWindow="65416" yWindow="65416" windowWidth="29040" windowHeight="15840" activeTab="1"/>
  </bookViews>
  <sheets>
    <sheet name="Rekapitulace stavby" sheetId="1" r:id="rId1"/>
    <sheet name="01 - Stavební část" sheetId="2" r:id="rId2"/>
    <sheet name="02 - Zdravotechnika" sheetId="3" r:id="rId3"/>
    <sheet name="03 - Vytápění" sheetId="4" r:id="rId4"/>
    <sheet name="04 - Elektroinstalace" sheetId="5" r:id="rId5"/>
  </sheets>
  <definedNames>
    <definedName name="_xlnm._FilterDatabase" localSheetId="1" hidden="1">'01 - Stavební část'!$C$136:$K$622</definedName>
    <definedName name="_xlnm._FilterDatabase" localSheetId="2" hidden="1">'02 - Zdravotechnika'!$C$132:$K$221</definedName>
    <definedName name="_xlnm._FilterDatabase" localSheetId="3" hidden="1">'03 - Vytápění'!$C$129:$K$201</definedName>
    <definedName name="_xlnm._FilterDatabase" localSheetId="4" hidden="1">'04 - Elektroinstalace'!$C$122:$K$171</definedName>
    <definedName name="_xlnm.Print_Area" localSheetId="1">'01 - Stavební část'!$C$4:$J$76,'01 - Stavební část'!$C$82:$J$118,'01 - Stavební část'!$C$124:$J$622</definedName>
    <definedName name="_xlnm.Print_Area" localSheetId="2">'02 - Zdravotechnika'!$C$4:$J$76,'02 - Zdravotechnika'!$C$82:$J$114,'02 - Zdravotechnika'!$C$120:$J$221</definedName>
    <definedName name="_xlnm.Print_Area" localSheetId="3">'03 - Vytápění'!$C$4:$J$76,'03 - Vytápění'!$C$82:$J$111,'03 - Vytápění'!$C$117:$J$201</definedName>
    <definedName name="_xlnm.Print_Area" localSheetId="4">'04 - Elektroinstalace'!$C$4:$J$76,'04 - Elektroinstalace'!$C$82:$J$104,'04 - Elektroinstalace'!$C$110:$J$171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'01 - Stavební část'!$136:$136</definedName>
    <definedName name="_xlnm.Print_Titles" localSheetId="2">'02 - Zdravotechnika'!$132:$132</definedName>
    <definedName name="_xlnm.Print_Titles" localSheetId="3">'03 - Vytápění'!$129:$129</definedName>
    <definedName name="_xlnm.Print_Titles" localSheetId="4">'04 - Elektroinstalace'!$122:$122</definedName>
  </definedNames>
  <calcPr calcId="181029"/>
  <extLst/>
</workbook>
</file>

<file path=xl/sharedStrings.xml><?xml version="1.0" encoding="utf-8"?>
<sst xmlns="http://schemas.openxmlformats.org/spreadsheetml/2006/main" count="8310" uniqueCount="1366">
  <si>
    <t>Export Komplet</t>
  </si>
  <si>
    <t/>
  </si>
  <si>
    <t>2.0</t>
  </si>
  <si>
    <t>False</t>
  </si>
  <si>
    <t>{76a773f5-f2d6-4954-afd8-6fcc2f650daa}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</si>
  <si>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</si>
  <si>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</si>
  <si>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</si>
  <si>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</si>
  <si>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</si>
  <si>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</si>
  <si>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</si>
  <si>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</si>
  <si>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</si>
  <si>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NAC320II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</si>
  <si>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</si>
  <si>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</si>
  <si>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soc. zázemí</t>
  </si>
  <si>
    <t>KSO:</t>
  </si>
  <si>
    <t>CC-CZ:</t>
  </si>
  <si>
    <t>Místo:</t>
  </si>
  <si>
    <t xml:space="preserve"> </t>
  </si>
  <si>
    <t>Datum:</t>
  </si>
  <si>
    <t>1. 11. 2020</t>
  </si>
  <si>
    <t>Zadavatel:</t>
  </si>
  <si>
    <t>IČ:</t>
  </si>
  <si>
    <t>Město Chotěboř</t>
  </si>
  <si>
    <t>DIČ:</t>
  </si>
  <si>
    <t>Uchazeč:</t>
  </si>
  <si>
    <t>Vyplň údaj</t>
  </si>
  <si>
    <t>Projektant:</t>
  </si>
  <si>
    <t>True</t>
  </si>
  <si>
    <t>Zpracovatel:</t>
  </si>
  <si>
    <t>Ing. Milan Landsman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</si>
  <si>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</si>
  <si>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</si>
  <si>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</si>
  <si>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</si>
  <si>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</si>
  <si>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</si>
  <si>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</si>
  <si>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</si>
  <si>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</si>
  <si>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</si>
  <si>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</si>
  <si>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</si>
  <si>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</si>
  <si>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</si>
  <si>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</si>
  <si>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</si>
  <si>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</si>
  <si>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</si>
  <si>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</si>
  <si>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</si>
  <si>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</si>
  <si>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</si>
  <si>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</si>
  <si>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</si>
  <si>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</si>
  <si>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</si>
  <si>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</si>
  <si>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</si>
  <si>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</si>
  <si>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</si>
  <si>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</si>
  <si>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</si>
  <si>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</si>
  <si>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</si>
  <si>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</si>
  <si>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</si>
  <si>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</si>
  <si>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</si>
  <si>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</si>
  <si>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</si>
  <si>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</si>
  <si>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</si>
  <si>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</si>
  <si>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</si>
  <si>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</si>
  <si>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</si>
  <si>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</si>
  <si>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</si>
  <si>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</si>
  <si>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</si>
  <si>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{6745f496-4608-4633-bfe3-f2e7d03531e5}</t>
  </si>
  <si>
    <t>2</t>
  </si>
  <si>
    <t>02</t>
  </si>
  <si>
    <t>Zdravotechnika</t>
  </si>
  <si>
    <t>{f3d26f77-569e-499a-b450-ea6eecf471c8}</t>
  </si>
  <si>
    <t>03</t>
  </si>
  <si>
    <t>Vytápění</t>
  </si>
  <si>
    <t>{62b1081e-4b9e-4b3a-a283-434420270041}</t>
  </si>
  <si>
    <t>04</t>
  </si>
  <si>
    <t>Elektroinstalace</t>
  </si>
  <si>
    <t>{7844654b-52ae-4a4b-9eab-5979fdae0081}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</si>
  <si>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</si>
  <si>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</si>
  <si>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</si>
  <si>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</si>
  <si>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</si>
  <si>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</si>
  <si>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</si>
  <si>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</si>
  <si>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</si>
  <si>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</si>
  <si>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</si>
  <si>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  61 - Úprava povrchů vnitřních</t>
  </si>
  <si>
    <t xml:space="preserve">    9 - Ostatní konstrukce a práce, bourání</t>
  </si>
  <si>
    <t xml:space="preserve">      93 - Různé dokončovací konstrukce a práce inženýrských staveb</t>
  </si>
  <si>
    <t xml:space="preserve">      94 - Lešení a stavební výtahy</t>
  </si>
  <si>
    <t xml:space="preserve">      95 - Různé dokončovací konstrukce a práce pozemních staveb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</si>
  <si>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</si>
  <si>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</si>
  <si>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</si>
  <si>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</si>
  <si>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</si>
  <si>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</si>
  <si>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</si>
  <si>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</si>
  <si>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</si>
  <si>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</si>
  <si>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</si>
  <si>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</si>
  <si>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</si>
  <si>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</si>
  <si>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</si>
  <si>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</si>
  <si>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</si>
  <si>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</si>
  <si>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</si>
  <si>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</si>
  <si>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</si>
  <si>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</si>
  <si>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</si>
  <si>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</si>
  <si>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</si>
  <si>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</si>
  <si>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</si>
  <si>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</si>
  <si>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</si>
  <si>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</si>
  <si>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</si>
  <si>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</si>
  <si>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317142422</t>
  </si>
  <si>
    <t>Překlad nenosný pórobetonový š 100 mm v do 250 mm na tenkovrstvou maltu dl do 1250 mm</t>
  </si>
  <si>
    <t>kus</t>
  </si>
  <si>
    <t>4</t>
  </si>
  <si>
    <t>-200849266</t>
  </si>
  <si>
    <t>342272225</t>
  </si>
  <si>
    <t>Příčka z pórobetonových hladkých tvárnic na tenkovrstvou maltu tl 100 mm</t>
  </si>
  <si>
    <t>m2</t>
  </si>
  <si>
    <t>1737267478</t>
  </si>
  <si>
    <t>VV</t>
  </si>
  <si>
    <t>m.č. 1.05</t>
  </si>
  <si>
    <t>4,920*2,960</t>
  </si>
  <si>
    <t>346272266</t>
  </si>
  <si>
    <t>Přizdívka z pórobetonových tvárnic tl 200 mm</t>
  </si>
  <si>
    <t>-2063226098</t>
  </si>
  <si>
    <t>m.č. 1.07</t>
  </si>
  <si>
    <t>0,600*1,200</t>
  </si>
  <si>
    <t>m.č. 1.08</t>
  </si>
  <si>
    <t>Součet</t>
  </si>
  <si>
    <t>6</t>
  </si>
  <si>
    <t>Úpravy povrchů, podlahy a osazování výplní</t>
  </si>
  <si>
    <t>619991011</t>
  </si>
  <si>
    <t>Obalení konstrukcí a prvků fólií přilepenou lepící páskou</t>
  </si>
  <si>
    <t>-1309424938</t>
  </si>
  <si>
    <t>o01</t>
  </si>
  <si>
    <t>2*1,100*0,590</t>
  </si>
  <si>
    <t>o02</t>
  </si>
  <si>
    <t>1*0,740*0,590</t>
  </si>
  <si>
    <t>5</t>
  </si>
  <si>
    <t>632441113</t>
  </si>
  <si>
    <t>Potěr anhydritový samonivelační tl do 40 mm ze suchých směsí</t>
  </si>
  <si>
    <t>503903682</t>
  </si>
  <si>
    <t>p01</t>
  </si>
  <si>
    <t>21,000</t>
  </si>
  <si>
    <t>p03</t>
  </si>
  <si>
    <t>10,500</t>
  </si>
  <si>
    <t>p04</t>
  </si>
  <si>
    <t>4,000</t>
  </si>
  <si>
    <t>633811111</t>
  </si>
  <si>
    <t>Broušení nerovností betonových podlah do 2 mm - stržení šlemu</t>
  </si>
  <si>
    <t>-1655367428</t>
  </si>
  <si>
    <t>7</t>
  </si>
  <si>
    <t>634111113</t>
  </si>
  <si>
    <t>Obvodová dilatace pružnou těsnicí páskou mezi stěnou a mazaninou nebo potěrem v 80 mm</t>
  </si>
  <si>
    <t>m</t>
  </si>
  <si>
    <t>-747289485</t>
  </si>
  <si>
    <t>m.č. 1.01</t>
  </si>
  <si>
    <t>1,150+1,430+1,150+1,430</t>
  </si>
  <si>
    <t>m.č. 1.02</t>
  </si>
  <si>
    <t>6,770+5,740+6,770+5,740</t>
  </si>
  <si>
    <t>6,030+2,010+6,030+2,010</t>
  </si>
  <si>
    <t>2,390+0,950+2,390+0,950</t>
  </si>
  <si>
    <t>1,300+1,000+1,300+1,000</t>
  </si>
  <si>
    <t>61</t>
  </si>
  <si>
    <t>Úprava povrchů vnitřních</t>
  </si>
  <si>
    <t>8</t>
  </si>
  <si>
    <t>611131121</t>
  </si>
  <si>
    <t>Penetrační disperzní nátěr vnitřních stropů nanášený ručně</t>
  </si>
  <si>
    <t>303771530</t>
  </si>
  <si>
    <t>m.č. 1.01, 1.02</t>
  </si>
  <si>
    <t>m.č. 1.03, 1.04, 1.13, 1.14, 1.15, 2.03, 2.04, 2.05</t>
  </si>
  <si>
    <t>250,000</t>
  </si>
  <si>
    <t>m.č. 1.07, 1.08</t>
  </si>
  <si>
    <t>m.č. 1.09</t>
  </si>
  <si>
    <t>15,000</t>
  </si>
  <si>
    <t>m.č. 1.10, 1.11, 2.01</t>
  </si>
  <si>
    <t>9</t>
  </si>
  <si>
    <t>611142001</t>
  </si>
  <si>
    <t>Potažení vnitřních stropů sklovláknitým pletivem vtlačeným do tenkovrstvé hmoty</t>
  </si>
  <si>
    <t>-1725324517</t>
  </si>
  <si>
    <t>10</t>
  </si>
  <si>
    <t>611311131</t>
  </si>
  <si>
    <t>Potažení vnitřních rovných stropů vápenným štukem tloušťky do 3 mm</t>
  </si>
  <si>
    <t>-518706870</t>
  </si>
  <si>
    <t>11</t>
  </si>
  <si>
    <t>612131121</t>
  </si>
  <si>
    <t>Penetrační disperzní nátěr vnitřních stěn nanášený ručně</t>
  </si>
  <si>
    <t>-1559016169</t>
  </si>
  <si>
    <t>(1,150+1,430+1,150+1,430)*2,860</t>
  </si>
  <si>
    <t>(6,770+5,740+6,770+5,740)*2,860</t>
  </si>
  <si>
    <t>(4,990+2,780+4,990+2,780)*2,860</t>
  </si>
  <si>
    <t>(4,990+3,170+4,990+3,170)*2,860</t>
  </si>
  <si>
    <t>(9,640+4,950+9,640+4,950)*3,145</t>
  </si>
  <si>
    <t>(11,210+4,950+11,210+4,950)*3,145</t>
  </si>
  <si>
    <t>(1,830+3,360+1,830+3,360)*2,970</t>
  </si>
  <si>
    <t>(9,650+4,940+9,650+4,940)*2,970</t>
  </si>
  <si>
    <t>(11,200+4,950+11,200+4,950)*2,970</t>
  </si>
  <si>
    <t>(6,030+2,010+6,030+2,010)*2,860</t>
  </si>
  <si>
    <t>(2,390+0,950+2,390+0,950)*(2,860-1,800)</t>
  </si>
  <si>
    <t>(1,300+1,000+1,300+1,000)*(2,860-1,800)</t>
  </si>
  <si>
    <t>(4,130+3,440+4,130+3,440)*2,860</t>
  </si>
  <si>
    <t>(4,480+1,100+4,480+1,100)*2,860*0,5</t>
  </si>
  <si>
    <t>(1,390+3,360+1,390+3,360)*3,145</t>
  </si>
  <si>
    <t>(3,010+3,360+3,010+3,360)*2,970</t>
  </si>
  <si>
    <t>12</t>
  </si>
  <si>
    <t>612142001</t>
  </si>
  <si>
    <t>Potažení vnitřních stěn sklovláknitým pletivem vtlačeným do tenkovrstvé hmoty</t>
  </si>
  <si>
    <t>-1199425562</t>
  </si>
  <si>
    <t>13</t>
  </si>
  <si>
    <t>612311131</t>
  </si>
  <si>
    <t>Potažení vnitřních stěn vápenným štukem tloušťky do 3 mm</t>
  </si>
  <si>
    <t>-301265594</t>
  </si>
  <si>
    <t>Ostatní konstrukce a práce, bourání</t>
  </si>
  <si>
    <t>14</t>
  </si>
  <si>
    <t>962032241</t>
  </si>
  <si>
    <t>Bourání zdiva z cihel pálených nebo vápenopískových na MC přes 1 m3</t>
  </si>
  <si>
    <t>m3</t>
  </si>
  <si>
    <t>-1381101818</t>
  </si>
  <si>
    <t>(1,790+2,010)*2,960*0,100</t>
  </si>
  <si>
    <t>m.č. 1.06</t>
  </si>
  <si>
    <t>0,870*2,960*0,100</t>
  </si>
  <si>
    <t>0,950*2,960*0,100</t>
  </si>
  <si>
    <t>965042141</t>
  </si>
  <si>
    <t>Bourání podkladů pod dlažby nebo mazanin betonových nebo z litého asfaltu tl do 100 mm pl přes 4 m2</t>
  </si>
  <si>
    <t>-1017671361</t>
  </si>
  <si>
    <t>21,000*0,100</t>
  </si>
  <si>
    <t>10,500*0,100</t>
  </si>
  <si>
    <t>4,000*0,100</t>
  </si>
  <si>
    <t>16</t>
  </si>
  <si>
    <t>968072455</t>
  </si>
  <si>
    <t>Vybourání kovových dveřních zárubní pl do 2 m2</t>
  </si>
  <si>
    <t>-1092726486</t>
  </si>
  <si>
    <t>0,800*1,970</t>
  </si>
  <si>
    <t>0,600*1,970</t>
  </si>
  <si>
    <t>17</t>
  </si>
  <si>
    <t>968072456</t>
  </si>
  <si>
    <t>Vybourání kovových dveřních zárubní pl přes 2 m2</t>
  </si>
  <si>
    <t>-594255336</t>
  </si>
  <si>
    <t>1,430*2,870</t>
  </si>
  <si>
    <t>18</t>
  </si>
  <si>
    <t>973031151</t>
  </si>
  <si>
    <t>Vysekání výklenků ve zdivu cihelném na MV nebo MVC pl přes 0,25 m2</t>
  </si>
  <si>
    <t>1355842887</t>
  </si>
  <si>
    <t>0,600*1,200*0,200</t>
  </si>
  <si>
    <t>93</t>
  </si>
  <si>
    <t>Různé dokončovací konstrukce a práce inženýrských staveb</t>
  </si>
  <si>
    <t>19</t>
  </si>
  <si>
    <t>953941210</t>
  </si>
  <si>
    <t>Osazování kovových poklopů s rámy pl do 1 m2</t>
  </si>
  <si>
    <t>1239136254</t>
  </si>
  <si>
    <t>z01</t>
  </si>
  <si>
    <t>1,000</t>
  </si>
  <si>
    <t>20</t>
  </si>
  <si>
    <t>M</t>
  </si>
  <si>
    <t>56230603</t>
  </si>
  <si>
    <t>šachtový poklop z PU+rám HDPE, 12,5t 600x600x60mm</t>
  </si>
  <si>
    <t>2012631979</t>
  </si>
  <si>
    <t>976085311</t>
  </si>
  <si>
    <t>Vybourání kanalizačních rámů včetně poklopů nebo mříží pl do 0,6 m2</t>
  </si>
  <si>
    <t>-769158838</t>
  </si>
  <si>
    <t>94</t>
  </si>
  <si>
    <t>Lešení a stavební výtahy</t>
  </si>
  <si>
    <t>22</t>
  </si>
  <si>
    <t>949101111</t>
  </si>
  <si>
    <t>Lešení pomocné pro objekty pozemních staveb s lešeňovou podlahou v do 1,9 m zatížení do 150 kg/m2</t>
  </si>
  <si>
    <t>-1972108409</t>
  </si>
  <si>
    <t>95</t>
  </si>
  <si>
    <t>Různé dokončovací konstrukce a práce pozemních staveb</t>
  </si>
  <si>
    <t>23</t>
  </si>
  <si>
    <t>952901111</t>
  </si>
  <si>
    <t>Vyčištění budov bytové a občanské výstavby při výšce podlaží do 4 m</t>
  </si>
  <si>
    <t>682764137</t>
  </si>
  <si>
    <t>997</t>
  </si>
  <si>
    <t>Přesun sutě</t>
  </si>
  <si>
    <t>24</t>
  </si>
  <si>
    <t>997013213</t>
  </si>
  <si>
    <t>Vnitrostaveništní doprava suti a vybouraných hmot pro budovy v do 12 m ručně</t>
  </si>
  <si>
    <t>t</t>
  </si>
  <si>
    <t>-950817845</t>
  </si>
  <si>
    <t>25</t>
  </si>
  <si>
    <t>997013501</t>
  </si>
  <si>
    <t>Odvoz suti a vybouraných hmot na skládku nebo meziskládku do 1 km se složením</t>
  </si>
  <si>
    <t>235382063</t>
  </si>
  <si>
    <t>26</t>
  </si>
  <si>
    <t>997013509</t>
  </si>
  <si>
    <t>Příplatek k odvozu suti a vybouraných hmot na skládku ZKD 1 km přes 1 km</t>
  </si>
  <si>
    <t>-1240409105</t>
  </si>
  <si>
    <t>20,355*24 'Přepočtené koeficientem množství</t>
  </si>
  <si>
    <t>27</t>
  </si>
  <si>
    <t>997013631</t>
  </si>
  <si>
    <t>Poplatek za uložení na skládce (skládkovné) stavebního odpadu směsného kód odpadu 17 09 04</t>
  </si>
  <si>
    <t>-1330524240</t>
  </si>
  <si>
    <t>998</t>
  </si>
  <si>
    <t>Přesun hmot</t>
  </si>
  <si>
    <t>28</t>
  </si>
  <si>
    <t>998018002</t>
  </si>
  <si>
    <t>Přesun hmot ruční pro budovy v do 12 m</t>
  </si>
  <si>
    <t>1575987471</t>
  </si>
  <si>
    <t>PSV</t>
  </si>
  <si>
    <t>Práce a dodávky PSV</t>
  </si>
  <si>
    <t>711</t>
  </si>
  <si>
    <t>Izolace proti vodě, vlhkosti a plynům</t>
  </si>
  <si>
    <t>29</t>
  </si>
  <si>
    <t>711111051</t>
  </si>
  <si>
    <t>Provedení izolace proti zemní vlhkosti vodorovné za studena 2x nátěr tekutou elastickou hydroizolací</t>
  </si>
  <si>
    <t>1150405204</t>
  </si>
  <si>
    <t>30</t>
  </si>
  <si>
    <t>8595140100809</t>
  </si>
  <si>
    <t>základová izolace 9 kg</t>
  </si>
  <si>
    <t>kg</t>
  </si>
  <si>
    <t>32</t>
  </si>
  <si>
    <t>-1525239056</t>
  </si>
  <si>
    <t>31</t>
  </si>
  <si>
    <t>998711102</t>
  </si>
  <si>
    <t>Přesun hmot tonážní pro izolace proti vodě, vlhkosti a plynům v objektech výšky do 12 m</t>
  </si>
  <si>
    <t>-148961945</t>
  </si>
  <si>
    <t>998711181</t>
  </si>
  <si>
    <t>Příplatek k přesunu hmot tonážní 711 prováděný bez použití mechanizace</t>
  </si>
  <si>
    <t>-996249193</t>
  </si>
  <si>
    <t>713</t>
  </si>
  <si>
    <t>Izolace tepelné</t>
  </si>
  <si>
    <t>33</t>
  </si>
  <si>
    <t>713121111</t>
  </si>
  <si>
    <t>Montáž izolace tepelné podlah volně kladenými rohožemi, pásy, dílci, deskami 1 vrstva</t>
  </si>
  <si>
    <t>-647989860</t>
  </si>
  <si>
    <t>34</t>
  </si>
  <si>
    <t>28372303</t>
  </si>
  <si>
    <t>deska EPS 100 do plochých střech a podlah λ=0,037 tl 40mm</t>
  </si>
  <si>
    <t>-1782588426</t>
  </si>
  <si>
    <t>35,5*1,02 'Přepočtené koeficientem množství</t>
  </si>
  <si>
    <t>35</t>
  </si>
  <si>
    <t>713191133</t>
  </si>
  <si>
    <t>Montáž izolace tepelné podlah, stropů vrchem nebo střech překrytí fólií s přelepeným spojem</t>
  </si>
  <si>
    <t>155474624</t>
  </si>
  <si>
    <t>36</t>
  </si>
  <si>
    <t>5907758504956</t>
  </si>
  <si>
    <t>zakrývací fólie 4 x 5 m extra silná 41 µm</t>
  </si>
  <si>
    <t>1706117776</t>
  </si>
  <si>
    <t>37</t>
  </si>
  <si>
    <t>8595140129633</t>
  </si>
  <si>
    <t>lepidlo v pásce profi 38 mm / 50 m</t>
  </si>
  <si>
    <t>-205567919</t>
  </si>
  <si>
    <t>38</t>
  </si>
  <si>
    <t>998713102</t>
  </si>
  <si>
    <t>Přesun hmot tonážní pro izolace tepelné v objektech v do 12 m</t>
  </si>
  <si>
    <t>-104855333</t>
  </si>
  <si>
    <t>39</t>
  </si>
  <si>
    <t>998713181</t>
  </si>
  <si>
    <t>Příplatek k přesunu hmot tonážní 713 prováděný bez použití mechanizace</t>
  </si>
  <si>
    <t>2094445683</t>
  </si>
  <si>
    <t>766</t>
  </si>
  <si>
    <t>Konstrukce truhlářské</t>
  </si>
  <si>
    <t>40</t>
  </si>
  <si>
    <t>766622212</t>
  </si>
  <si>
    <t>Montáž plastových oken plochy do 1 m2 pevných s rámem do zdiva</t>
  </si>
  <si>
    <t>308225801</t>
  </si>
  <si>
    <t>2,000</t>
  </si>
  <si>
    <t>41</t>
  </si>
  <si>
    <t>61140041</t>
  </si>
  <si>
    <t>okno plastové s fixním zasklením dvojsklo do plochy 1m2</t>
  </si>
  <si>
    <t>922328772</t>
  </si>
  <si>
    <t>42</t>
  </si>
  <si>
    <t>766660001</t>
  </si>
  <si>
    <t>Montáž dveřních křídel otvíravých jednokřídlových š do 0,8 m do ocelové zárubně</t>
  </si>
  <si>
    <t>209222283</t>
  </si>
  <si>
    <t>43</t>
  </si>
  <si>
    <t>61162084</t>
  </si>
  <si>
    <t>dveře jednokřídlé dřevotřískové povrch laminátový plné 600x1970/2100mm</t>
  </si>
  <si>
    <t>-1716292868</t>
  </si>
  <si>
    <t>44</t>
  </si>
  <si>
    <t>61162086</t>
  </si>
  <si>
    <t>dveře jednokřídlé dřevotřískové povrch laminátový plné 800x1970/2100mm</t>
  </si>
  <si>
    <t>-1874352583</t>
  </si>
  <si>
    <t>45</t>
  </si>
  <si>
    <t>61162092</t>
  </si>
  <si>
    <t>1726182068</t>
  </si>
  <si>
    <t>46</t>
  </si>
  <si>
    <t>766660461</t>
  </si>
  <si>
    <t>Montáž vchodových dveří dvoukřídlových s nadsvětlíkem do zdiva</t>
  </si>
  <si>
    <t>2045950533</t>
  </si>
  <si>
    <t>47</t>
  </si>
  <si>
    <t>55341311</t>
  </si>
  <si>
    <t>dveře vchodové dvoukřídlové do š 1600mm</t>
  </si>
  <si>
    <t>-1525061953</t>
  </si>
  <si>
    <t>48</t>
  </si>
  <si>
    <t>766660716</t>
  </si>
  <si>
    <t>Montáž dveřních křídel samozavírače na dřevěnou zárubeň</t>
  </si>
  <si>
    <t>-209038108</t>
  </si>
  <si>
    <t>49</t>
  </si>
  <si>
    <t>54917265</t>
  </si>
  <si>
    <t>samozavírač dveří hydraulický</t>
  </si>
  <si>
    <t>-665536685</t>
  </si>
  <si>
    <t>50</t>
  </si>
  <si>
    <t>766660720</t>
  </si>
  <si>
    <t>Osazení větrací mřížky s vyříznutím otvoru</t>
  </si>
  <si>
    <t>830100757</t>
  </si>
  <si>
    <t>51</t>
  </si>
  <si>
    <t>55341421</t>
  </si>
  <si>
    <t>hliníková větrací mřížka 200x100mm</t>
  </si>
  <si>
    <t>-681765132</t>
  </si>
  <si>
    <t>52</t>
  </si>
  <si>
    <t>766660728</t>
  </si>
  <si>
    <t>Montáž dveřního interiérového kování - zámku</t>
  </si>
  <si>
    <t>-25947049</t>
  </si>
  <si>
    <t>53</t>
  </si>
  <si>
    <t>54964150</t>
  </si>
  <si>
    <t>vložka zámková cylindrická oboustranná+4 klíče</t>
  </si>
  <si>
    <t>8662846</t>
  </si>
  <si>
    <t>54</t>
  </si>
  <si>
    <t>766660729</t>
  </si>
  <si>
    <t>Montáž dveřního interiérového kování - štítku s klikou</t>
  </si>
  <si>
    <t>914847405</t>
  </si>
  <si>
    <t>55</t>
  </si>
  <si>
    <t>54914620</t>
  </si>
  <si>
    <t>kování dveřní vrchní klika včetně rozet a montážního materiálu nerez</t>
  </si>
  <si>
    <t>-853908482</t>
  </si>
  <si>
    <t>56</t>
  </si>
  <si>
    <t>54914632</t>
  </si>
  <si>
    <t>kování dveřní vrchní kování bezpečnostní včetně štítu klika-klika</t>
  </si>
  <si>
    <t>-1745736781</t>
  </si>
  <si>
    <t>57</t>
  </si>
  <si>
    <t>766682111</t>
  </si>
  <si>
    <t>Montáž zárubní obložkových pro dveře jednokřídlové tl stěny do 170 mm</t>
  </si>
  <si>
    <t>151877886</t>
  </si>
  <si>
    <t>58</t>
  </si>
  <si>
    <t>55331456</t>
  </si>
  <si>
    <t>zárubeň jednokřídlá ocelová obložková šroubovací tl stěny 75-100mm rozměru 700/1970, 2100mm</t>
  </si>
  <si>
    <t>1437261461</t>
  </si>
  <si>
    <t>59</t>
  </si>
  <si>
    <t>766691914</t>
  </si>
  <si>
    <t>Vyvěšení nebo zavěšení dřevěných křídel dveří pl do 2 m2</t>
  </si>
  <si>
    <t>201237735</t>
  </si>
  <si>
    <t>60</t>
  </si>
  <si>
    <t>766691915</t>
  </si>
  <si>
    <t>Vyvěšení nebo zavěšení dřevěných křídel dveří pl přes 2 m2</t>
  </si>
  <si>
    <t>-753751873</t>
  </si>
  <si>
    <t>998766102</t>
  </si>
  <si>
    <t>Přesun hmot tonážní pro konstrukce truhlářské v objektech v do 12 m</t>
  </si>
  <si>
    <t>1637293301</t>
  </si>
  <si>
    <t>62</t>
  </si>
  <si>
    <t>998766181</t>
  </si>
  <si>
    <t>Příplatek k přesunu hmot tonážní 766 prováděný bez použití mechanizace</t>
  </si>
  <si>
    <t>-415029522</t>
  </si>
  <si>
    <t>767</t>
  </si>
  <si>
    <t>Konstrukce zámečnické</t>
  </si>
  <si>
    <t>63</t>
  </si>
  <si>
    <t>767531111</t>
  </si>
  <si>
    <t>Montáž vstupních kovových nebo plastových rohoží čistících zón</t>
  </si>
  <si>
    <t>1920672549</t>
  </si>
  <si>
    <t>z02</t>
  </si>
  <si>
    <t>0,900*0,600</t>
  </si>
  <si>
    <t>64</t>
  </si>
  <si>
    <t>69752003</t>
  </si>
  <si>
    <t>rohož vstupní provedení hliník super 27 mm</t>
  </si>
  <si>
    <t>-2049992420</t>
  </si>
  <si>
    <t>65</t>
  </si>
  <si>
    <t>767531121</t>
  </si>
  <si>
    <t>Osazení zapuštěného rámu z L profilů k čistícím rohožím</t>
  </si>
  <si>
    <t>1468652717</t>
  </si>
  <si>
    <t>0,900+0,600+0,900+0,600</t>
  </si>
  <si>
    <t>66</t>
  </si>
  <si>
    <t>69752160</t>
  </si>
  <si>
    <t>rám pro zapuštění profil L-30/30 25/25 20/30 15/30-Al</t>
  </si>
  <si>
    <t>129856117</t>
  </si>
  <si>
    <t>67</t>
  </si>
  <si>
    <t>998767102</t>
  </si>
  <si>
    <t>Přesun hmot tonážní pro zámečnické konstrukce v objektech v do 12 m</t>
  </si>
  <si>
    <t>-1169398064</t>
  </si>
  <si>
    <t>68</t>
  </si>
  <si>
    <t>998767181</t>
  </si>
  <si>
    <t>Příplatek k přesunu hmot tonážní 767 prováděný bez použití mechanizace</t>
  </si>
  <si>
    <t>-532679403</t>
  </si>
  <si>
    <t>771</t>
  </si>
  <si>
    <t>Podlahy z dlaždic</t>
  </si>
  <si>
    <t>69</t>
  </si>
  <si>
    <t>771121011</t>
  </si>
  <si>
    <t>Nátěr penetrační na podlahu</t>
  </si>
  <si>
    <t>-514451002</t>
  </si>
  <si>
    <t>p06</t>
  </si>
  <si>
    <t>70</t>
  </si>
  <si>
    <t>771151026</t>
  </si>
  <si>
    <t>Samonivelační stěrka podlah pevnosti 30 MPa tl do 15 mm</t>
  </si>
  <si>
    <t>1821141510</t>
  </si>
  <si>
    <t>71</t>
  </si>
  <si>
    <t>771274113</t>
  </si>
  <si>
    <t>Montáž obkladů stupnic z dlaždic keramických flexibilní lepidlo š do 300 mm</t>
  </si>
  <si>
    <t>-1783766898</t>
  </si>
  <si>
    <t>4*1,410</t>
  </si>
  <si>
    <t>20*1,070</t>
  </si>
  <si>
    <t>72</t>
  </si>
  <si>
    <t>59761434</t>
  </si>
  <si>
    <t>dlažba keramická slinutá hladká do interiéru i exteriéru pro vysoké mechanické namáhání přes 9 do 12ks/m2</t>
  </si>
  <si>
    <t>-185104494</t>
  </si>
  <si>
    <t>27,04*0,33 'Přepočtené koeficientem množství</t>
  </si>
  <si>
    <t>73</t>
  </si>
  <si>
    <t>771274231</t>
  </si>
  <si>
    <t>Montáž obkladů podstupnic z dlaždic hladkých keramických flexibilní lepidlo v do 150 mm</t>
  </si>
  <si>
    <t>1238841951</t>
  </si>
  <si>
    <t>5*1,410</t>
  </si>
  <si>
    <t>22*1,070</t>
  </si>
  <si>
    <t>74</t>
  </si>
  <si>
    <t>834914813</t>
  </si>
  <si>
    <t>30,59*0,165 'Přepočtené koeficientem množství</t>
  </si>
  <si>
    <t>75</t>
  </si>
  <si>
    <t>771474112</t>
  </si>
  <si>
    <t>Montáž soklů z dlaždic keramických rovných flexibilní lepidlo v do 90 mm</t>
  </si>
  <si>
    <t>363900852</t>
  </si>
  <si>
    <t>m.č. 1.10</t>
  </si>
  <si>
    <t>4,480+1,100+4,480+1,100</t>
  </si>
  <si>
    <t>m.č. 1.11</t>
  </si>
  <si>
    <t>1,390+3,360+1,390+3,360</t>
  </si>
  <si>
    <t>m.č. 2.01</t>
  </si>
  <si>
    <t>3,010+3,360+3,010+3,360</t>
  </si>
  <si>
    <t>76</t>
  </si>
  <si>
    <t>59761416</t>
  </si>
  <si>
    <t>sokl-dlažba keramická slinutá hladká do interiéru i exteriéru 300x80mm</t>
  </si>
  <si>
    <t>61327833</t>
  </si>
  <si>
    <t>63,58*3,66666 'Přepočtené koeficientem množství</t>
  </si>
  <si>
    <t>77</t>
  </si>
  <si>
    <t>771474132</t>
  </si>
  <si>
    <t>Montáž soklů z dlaždic keramických schodišťových stupňovitých flexibilní lepidlo v do 90 mm</t>
  </si>
  <si>
    <t>93109686</t>
  </si>
  <si>
    <t>2*24*0,300</t>
  </si>
  <si>
    <t>2*27*0,150</t>
  </si>
  <si>
    <t>78</t>
  </si>
  <si>
    <t>1503456017</t>
  </si>
  <si>
    <t>22,5*3,66666 'Přepočtené koeficientem množství</t>
  </si>
  <si>
    <t>79</t>
  </si>
  <si>
    <t>771571810</t>
  </si>
  <si>
    <t>Demontáž podlah z dlaždic keramických kladených do malty</t>
  </si>
  <si>
    <t>-510952862</t>
  </si>
  <si>
    <t>80</t>
  </si>
  <si>
    <t>771574115</t>
  </si>
  <si>
    <t>Montáž podlah keramických hladkých lepených flexibilním lepidlem do 25 ks/m2</t>
  </si>
  <si>
    <t>874417047</t>
  </si>
  <si>
    <t>81</t>
  </si>
  <si>
    <t>59761406</t>
  </si>
  <si>
    <t>dlažba keramická slinutá protiskluzná do interiéru i exteriéru pro vysoké mechanické namáhání přes 22 do 25ks/m2</t>
  </si>
  <si>
    <t>-994865698</t>
  </si>
  <si>
    <t>P</t>
  </si>
  <si>
    <t>Poznámka k položce:
náklady dle výkresů spárořezů z dlažby RAKO COLOR TWO</t>
  </si>
  <si>
    <t>4*1,1 'Přepočtené koeficientem množství</t>
  </si>
  <si>
    <t>82</t>
  </si>
  <si>
    <t>771574243</t>
  </si>
  <si>
    <t>Montáž podlah keramických pro mechanické zatížení hladkých lepených flexibilním lepidlem do 12 ks/m2</t>
  </si>
  <si>
    <t>573904087</t>
  </si>
  <si>
    <t>83</t>
  </si>
  <si>
    <t>-1191242547</t>
  </si>
  <si>
    <t>36*1,1 'Přepočtené koeficientem množství</t>
  </si>
  <si>
    <t>84</t>
  </si>
  <si>
    <t>771577111</t>
  </si>
  <si>
    <t>Příplatek k montáži podlah keramických lepených flexibilním lepidlem za plochu do 5 m2</t>
  </si>
  <si>
    <t>1278788484</t>
  </si>
  <si>
    <t>85</t>
  </si>
  <si>
    <t>771591115</t>
  </si>
  <si>
    <t>Podlahy spárování silikonem</t>
  </si>
  <si>
    <t>-1756792211</t>
  </si>
  <si>
    <t>86</t>
  </si>
  <si>
    <t>771591207</t>
  </si>
  <si>
    <t>Montáž izolace pod dlažbu nátěrem nebo stěrkou ve dvou vrstvách</t>
  </si>
  <si>
    <t>1267432991</t>
  </si>
  <si>
    <t>87</t>
  </si>
  <si>
    <t>8595140101844</t>
  </si>
  <si>
    <t>koupelnová izolace 8 kg</t>
  </si>
  <si>
    <t>-82841093</t>
  </si>
  <si>
    <t>88</t>
  </si>
  <si>
    <t>771591237</t>
  </si>
  <si>
    <t>Montáž těsnícího pásu pro styčné nebo dilatační spáry</t>
  </si>
  <si>
    <t>-1346235867</t>
  </si>
  <si>
    <t>89</t>
  </si>
  <si>
    <t>8595140100267</t>
  </si>
  <si>
    <t>těsnicí pás 120 mm / 10 m klasik červený</t>
  </si>
  <si>
    <t>-750051725</t>
  </si>
  <si>
    <t>90</t>
  </si>
  <si>
    <t>771592011</t>
  </si>
  <si>
    <t>Čištění vnitřních ploch podlah nebo schodišť po položení dlažby chemickými prostředky</t>
  </si>
  <si>
    <t>-1592159577</t>
  </si>
  <si>
    <t>91</t>
  </si>
  <si>
    <t>998771102</t>
  </si>
  <si>
    <t>Přesun hmot tonážní pro podlahy z dlaždic v objektech v do 12 m</t>
  </si>
  <si>
    <t>-101309846</t>
  </si>
  <si>
    <t>92</t>
  </si>
  <si>
    <t>998771181</t>
  </si>
  <si>
    <t>Příplatek k přesunu hmot tonážní 771 prováděný bez použití mechanizace</t>
  </si>
  <si>
    <t>-541885159</t>
  </si>
  <si>
    <t>776</t>
  </si>
  <si>
    <t>Podlahy povlakové</t>
  </si>
  <si>
    <t>776111111</t>
  </si>
  <si>
    <t>Broušení anhydritového podkladu povlakových podlah</t>
  </si>
  <si>
    <t>2078345650</t>
  </si>
  <si>
    <t>776111116</t>
  </si>
  <si>
    <t>Odstranění zbytků lepidla z podkladu povlakových podlah broušením</t>
  </si>
  <si>
    <t>1380407535</t>
  </si>
  <si>
    <t>p02</t>
  </si>
  <si>
    <t>p05</t>
  </si>
  <si>
    <t>776121311</t>
  </si>
  <si>
    <t>Vodou ředitelná penetrace savého podkladu povlakových podlah ředěná v poměru 1:1</t>
  </si>
  <si>
    <t>1583890964</t>
  </si>
  <si>
    <t>96</t>
  </si>
  <si>
    <t>776141122</t>
  </si>
  <si>
    <t>Vyrovnání podkladu povlakových podlah stěrkou pevnosti 30 MPa tl 5 mm</t>
  </si>
  <si>
    <t>139701007</t>
  </si>
  <si>
    <t>97</t>
  </si>
  <si>
    <t>776201812</t>
  </si>
  <si>
    <t>Demontáž lepených povlakových podlah s podložkou ručně</t>
  </si>
  <si>
    <t>172225171</t>
  </si>
  <si>
    <t>98</t>
  </si>
  <si>
    <t>776211131</t>
  </si>
  <si>
    <t>Lepení textilních pásů tkaných</t>
  </si>
  <si>
    <t>-631180603</t>
  </si>
  <si>
    <t>99</t>
  </si>
  <si>
    <t>69751061</t>
  </si>
  <si>
    <t>koberec zátěžový vpichovaný role š 2m, vlákno 100% PA, hm 400g/m2, zátěž 33, útlum 21dB, hořlavost Bfl S1</t>
  </si>
  <si>
    <t>-1049542578</t>
  </si>
  <si>
    <t>25,5*1,1 'Přepočtené koeficientem množství</t>
  </si>
  <si>
    <t>100</t>
  </si>
  <si>
    <t>776221111</t>
  </si>
  <si>
    <t>Lepení pásů z PVC standardním lepidlem</t>
  </si>
  <si>
    <t>1930274479</t>
  </si>
  <si>
    <t>101</t>
  </si>
  <si>
    <t>28411014</t>
  </si>
  <si>
    <t>PVC vinyl heterogenní protiskluzná tl 2,00mm, nášlapná vrstva 0,70mm, třída zátěže 34/43, otlak do 0,05mm, R12, hořlavost Bfl S1</t>
  </si>
  <si>
    <t>-445095557</t>
  </si>
  <si>
    <t>250*1,1 'Přepočtené koeficientem množství</t>
  </si>
  <si>
    <t>102</t>
  </si>
  <si>
    <t>776301812</t>
  </si>
  <si>
    <t>Odstranění lepených podlahovin s podložkou ze schodišťových stupňů</t>
  </si>
  <si>
    <t>1163449368</t>
  </si>
  <si>
    <t>103</t>
  </si>
  <si>
    <t>776410811</t>
  </si>
  <si>
    <t>Odstranění soklíků a lišt pryžových nebo plastových</t>
  </si>
  <si>
    <t>1577353951</t>
  </si>
  <si>
    <t>4,990+2,780+4,990+2,780</t>
  </si>
  <si>
    <t>4,990+3,170+4,990+3,170</t>
  </si>
  <si>
    <t>9,640+4,950+9,640+4,950</t>
  </si>
  <si>
    <t>11,210+4,950+11,210+4,950</t>
  </si>
  <si>
    <t>1,830+3,360+1,830+3,360</t>
  </si>
  <si>
    <t>9,650+4,940+9,650+4,940</t>
  </si>
  <si>
    <t>11,200+4,950+11,200+4,950</t>
  </si>
  <si>
    <t>4,130+3,440+4,130+3,440</t>
  </si>
  <si>
    <t>104</t>
  </si>
  <si>
    <t>776411111</t>
  </si>
  <si>
    <t>Montáž obvodových soklíků výšky do 80 mm</t>
  </si>
  <si>
    <t>-733458271</t>
  </si>
  <si>
    <t>105</t>
  </si>
  <si>
    <t>69751204</t>
  </si>
  <si>
    <t>lišta kobercová 55x9mm</t>
  </si>
  <si>
    <t>-672995851</t>
  </si>
  <si>
    <t>196,44*1,02 'Přepočtené koeficientem množství</t>
  </si>
  <si>
    <t>106</t>
  </si>
  <si>
    <t>776430811</t>
  </si>
  <si>
    <t>Odstranění hran schodišťových</t>
  </si>
  <si>
    <t>-610054226</t>
  </si>
  <si>
    <t>781</t>
  </si>
  <si>
    <t>Dokončovací práce - obklady</t>
  </si>
  <si>
    <t>107</t>
  </si>
  <si>
    <t>781121011</t>
  </si>
  <si>
    <t>Nátěr penetrační na stěnu</t>
  </si>
  <si>
    <t>-1020719120</t>
  </si>
  <si>
    <t>(2,390+0,950+2,390+0,950)*1,800</t>
  </si>
  <si>
    <t>(1,300+1,000+1,300+1,000)*1,800</t>
  </si>
  <si>
    <t>108</t>
  </si>
  <si>
    <t>781131207</t>
  </si>
  <si>
    <t>Montáž izolace nátěrem nebo stěrkou ve dvou vrstvách</t>
  </si>
  <si>
    <t>-1695577439</t>
  </si>
  <si>
    <t>(2,390+0,950+2,390+0,950)*0,200</t>
  </si>
  <si>
    <t>(1,300+1,000+1,300+1,000)*0,200</t>
  </si>
  <si>
    <t>109</t>
  </si>
  <si>
    <t>-13424936</t>
  </si>
  <si>
    <t>110</t>
  </si>
  <si>
    <t>781151031</t>
  </si>
  <si>
    <t>Celoplošné vyrovnání podkladu stěrkou tl 3 mm</t>
  </si>
  <si>
    <t>520575750</t>
  </si>
  <si>
    <t>111</t>
  </si>
  <si>
    <t>781151041</t>
  </si>
  <si>
    <t>Příplatek k cenám celoplošné vyrovnání stěrkou za každý další 1 mm přes tl  3 mm</t>
  </si>
  <si>
    <t>-1877910854</t>
  </si>
  <si>
    <t>20,304*7 'Přepočtené koeficientem množství</t>
  </si>
  <si>
    <t>112</t>
  </si>
  <si>
    <t>781471810</t>
  </si>
  <si>
    <t>Demontáž obkladů z obkladaček keramických kladených do malty</t>
  </si>
  <si>
    <t>-882110497</t>
  </si>
  <si>
    <t>(0,870+0,950+0,870+0,950)*1,800</t>
  </si>
  <si>
    <t>113</t>
  </si>
  <si>
    <t>781474117</t>
  </si>
  <si>
    <t>Montáž obkladů vnitřních keramických hladkých do 45 ks/m2 lepených flexibilním lepidlem</t>
  </si>
  <si>
    <t>2076810332</t>
  </si>
  <si>
    <t>114</t>
  </si>
  <si>
    <t>59761255</t>
  </si>
  <si>
    <t>obklad keramický hladký přes 35 do 45ks/m2</t>
  </si>
  <si>
    <t>391021482</t>
  </si>
  <si>
    <t>Poznámka k položce:
náklady dle výkresů spárořezů z obkladu RAKO COLOR ONE</t>
  </si>
  <si>
    <t>20,304*1,1 'Přepočtené koeficientem množství</t>
  </si>
  <si>
    <t>115</t>
  </si>
  <si>
    <t>781477112</t>
  </si>
  <si>
    <t>Příplatek k montáži obkladů vnitřních keramických hladkých za omezený prostor</t>
  </si>
  <si>
    <t>2134817871</t>
  </si>
  <si>
    <t>116</t>
  </si>
  <si>
    <t>781491021</t>
  </si>
  <si>
    <t>Montáž zrcadel plochy do 1 m2 lepených silikonovým tmelem na keramický obklad</t>
  </si>
  <si>
    <t>815240121</t>
  </si>
  <si>
    <t>117</t>
  </si>
  <si>
    <t>63465126</t>
  </si>
  <si>
    <t>zrcadlo nemontované čiré tl 5mm max rozměr 3210x2250mm</t>
  </si>
  <si>
    <t>1949761361</t>
  </si>
  <si>
    <t>118</t>
  </si>
  <si>
    <t>781494111</t>
  </si>
  <si>
    <t>Plastové profily rohové lepené flexibilním lepidlem</t>
  </si>
  <si>
    <t>-345009385</t>
  </si>
  <si>
    <t>6*1,800</t>
  </si>
  <si>
    <t>119</t>
  </si>
  <si>
    <t>781495141</t>
  </si>
  <si>
    <t>Průnik obkladem kruhový do DN 30</t>
  </si>
  <si>
    <t>1000839424</t>
  </si>
  <si>
    <t>120</t>
  </si>
  <si>
    <t>781495142</t>
  </si>
  <si>
    <t>Průnik obkladem kruhový do DN 90</t>
  </si>
  <si>
    <t>1018768697</t>
  </si>
  <si>
    <t>121</t>
  </si>
  <si>
    <t>781495143</t>
  </si>
  <si>
    <t>Průnik obkladem kruhový přes DN 90</t>
  </si>
  <si>
    <t>-538509187</t>
  </si>
  <si>
    <t>122</t>
  </si>
  <si>
    <t>781495153</t>
  </si>
  <si>
    <t>Průnik obkladem hranatý o delší straně přes 90 mm</t>
  </si>
  <si>
    <t>749139708</t>
  </si>
  <si>
    <t>123</t>
  </si>
  <si>
    <t>781495211</t>
  </si>
  <si>
    <t>Čištění vnitřních ploch stěn po provedení obkladu chemickými prostředky</t>
  </si>
  <si>
    <t>1120466787</t>
  </si>
  <si>
    <t>124</t>
  </si>
  <si>
    <t>998781102</t>
  </si>
  <si>
    <t>Přesun hmot tonážní pro obklady keramické v objektech v do 12 m</t>
  </si>
  <si>
    <t>-1726279182</t>
  </si>
  <si>
    <t>125</t>
  </si>
  <si>
    <t>998781181</t>
  </si>
  <si>
    <t>Příplatek k přesunu hmot tonážní 781 prováděný bez použití mechanizace</t>
  </si>
  <si>
    <t>-1486418617</t>
  </si>
  <si>
    <t>783</t>
  </si>
  <si>
    <t>Dokončovací práce - nátěry</t>
  </si>
  <si>
    <t>126</t>
  </si>
  <si>
    <t>783000121</t>
  </si>
  <si>
    <t>Ochrana konstrukcí nebo prvků při provádění nátěrů olepením páskou</t>
  </si>
  <si>
    <t>-968767133</t>
  </si>
  <si>
    <t>2*5*(1,970+0,600+1,970)</t>
  </si>
  <si>
    <t>2*10*(1,970+0,800+1,970)</t>
  </si>
  <si>
    <t>127</t>
  </si>
  <si>
    <t>8595140120074</t>
  </si>
  <si>
    <t>krepová páska maskovací do 60°  50 mm / 50 m</t>
  </si>
  <si>
    <t>1146071490</t>
  </si>
  <si>
    <t>128</t>
  </si>
  <si>
    <t>783101205</t>
  </si>
  <si>
    <t>Dekorativní obroušení podkladu truhlářských konstrukcí před provedením nátěru</t>
  </si>
  <si>
    <t>1148232526</t>
  </si>
  <si>
    <t>z03</t>
  </si>
  <si>
    <t>z04</t>
  </si>
  <si>
    <t>9,000</t>
  </si>
  <si>
    <t>129</t>
  </si>
  <si>
    <t>783118211</t>
  </si>
  <si>
    <t>Lakovací dvojnásobný syntetický nátěr truhlářských konstrukcí s mezibroušením</t>
  </si>
  <si>
    <t>1725989518</t>
  </si>
  <si>
    <t>130</t>
  </si>
  <si>
    <t>783315101</t>
  </si>
  <si>
    <t>Mezinátěr jednonásobný syntetický standardní zámečnických konstrukcí</t>
  </si>
  <si>
    <t>-1171926737</t>
  </si>
  <si>
    <t>5*0,600*1,970</t>
  </si>
  <si>
    <t>10*0,800*1,970</t>
  </si>
  <si>
    <t>131</t>
  </si>
  <si>
    <t>783317101</t>
  </si>
  <si>
    <t>Krycí jednonásobný syntetický standardní nátěr zámečnických konstrukcí</t>
  </si>
  <si>
    <t>771708826</t>
  </si>
  <si>
    <t>784</t>
  </si>
  <si>
    <t>Dokončovací práce - malby a tapety</t>
  </si>
  <si>
    <t>132</t>
  </si>
  <si>
    <t>784121001</t>
  </si>
  <si>
    <t>Oškrabání malby v mísnostech výšky do 3,80 m</t>
  </si>
  <si>
    <t>1637847587</t>
  </si>
  <si>
    <t>315,500+769,197-8,280</t>
  </si>
  <si>
    <t>133</t>
  </si>
  <si>
    <t>784121011</t>
  </si>
  <si>
    <t>Rozmývání podkladu po oškrabání malby v místnostech výšky do 3,80 m</t>
  </si>
  <si>
    <t>-1122699669</t>
  </si>
  <si>
    <t>134</t>
  </si>
  <si>
    <t>784121031</t>
  </si>
  <si>
    <t>Mydlení podkladu v místnostech výšky do 3,80 m</t>
  </si>
  <si>
    <t>-394734171</t>
  </si>
  <si>
    <t>135</t>
  </si>
  <si>
    <t>784171101</t>
  </si>
  <si>
    <t>Zakrytí vnitřních podlah včetně pozdějšího odkrytí</t>
  </si>
  <si>
    <t>-1644512225</t>
  </si>
  <si>
    <t>136</t>
  </si>
  <si>
    <t>5907758504895</t>
  </si>
  <si>
    <t>zakrývací fólie 4 x 5 m standard 4-5 µm</t>
  </si>
  <si>
    <t>1267885432</t>
  </si>
  <si>
    <t>137</t>
  </si>
  <si>
    <t>784211101</t>
  </si>
  <si>
    <t>Dvojnásobné bílé malby ze směsí za mokra výborně otěruvzdorných v místnostech výšky do 3,80 m</t>
  </si>
  <si>
    <t>52878972</t>
  </si>
  <si>
    <t>315,500+769,197</t>
  </si>
  <si>
    <t>138</t>
  </si>
  <si>
    <t>784211107</t>
  </si>
  <si>
    <t>Dvojnásobné bílé malby ze směsí za mokra výborně otěruvzdorných na schodišti výšky do 3,80 m</t>
  </si>
  <si>
    <t>-962108523</t>
  </si>
  <si>
    <t>2*3,910*7,115</t>
  </si>
  <si>
    <t>2,610*3,910</t>
  </si>
  <si>
    <t>139</t>
  </si>
  <si>
    <t>784211143</t>
  </si>
  <si>
    <t>Příplatek k cenám 2x maleb ze směsí za mokra za provádění styku 2 barev</t>
  </si>
  <si>
    <t>701315045</t>
  </si>
  <si>
    <t>m.č. 1.03, 1.04</t>
  </si>
  <si>
    <t>m.č. 1.11, 2.01</t>
  </si>
  <si>
    <t>140</t>
  </si>
  <si>
    <t>784211167</t>
  </si>
  <si>
    <t>Příplatek k cenám 2x maleb ze směsí za mokra otěruvzdorných za barevnou malbu v náročném odstínu</t>
  </si>
  <si>
    <t>1526716620</t>
  </si>
  <si>
    <t>(1,150+1,430+1,150+1,430)*1,600</t>
  </si>
  <si>
    <t>(6,770+5,740+6,770+5,740)*1,600</t>
  </si>
  <si>
    <t>(4,990+2,780+4,990+2,780)*1,600</t>
  </si>
  <si>
    <t>(4,990+3,170+4,990+3,170)*1,600</t>
  </si>
  <si>
    <t>(1,390+3,360+1,390+3,360)*1,600</t>
  </si>
  <si>
    <t>(3,010+3,360+3,010+3,360)*1,600</t>
  </si>
  <si>
    <t>787</t>
  </si>
  <si>
    <t>Dokončovací práce - zasklívání</t>
  </si>
  <si>
    <t>141</t>
  </si>
  <si>
    <t>787200801</t>
  </si>
  <si>
    <t>Vysklívání schodišťového zábradlí plochy do 1 m2</t>
  </si>
  <si>
    <t>108139002</t>
  </si>
  <si>
    <t>7*1,000</t>
  </si>
  <si>
    <t>142</t>
  </si>
  <si>
    <t>787201822</t>
  </si>
  <si>
    <t>Příplatek k vysklívání schodišťového zábradlí za konstrukce s Al lištami oboustrannými</t>
  </si>
  <si>
    <t>121247360</t>
  </si>
  <si>
    <t>143</t>
  </si>
  <si>
    <t>787213316</t>
  </si>
  <si>
    <t>Zasklívání schodišťového zábradlí s podtmelením na lišty sklem válcovaným s drátěnou vložkou</t>
  </si>
  <si>
    <t>1147526091</t>
  </si>
  <si>
    <t>144</t>
  </si>
  <si>
    <t>998787102</t>
  </si>
  <si>
    <t>Přesun hmot tonážní pro zasklívání v objektech v do 12 m</t>
  </si>
  <si>
    <t>-1968266030</t>
  </si>
  <si>
    <t>145</t>
  </si>
  <si>
    <t>998787181</t>
  </si>
  <si>
    <t>Příplatek k přesunu hmot tonážní 787 prováděný bez použití mechanizace</t>
  </si>
  <si>
    <t>-271462205</t>
  </si>
  <si>
    <t>02 - Zdravotechnika</t>
  </si>
  <si>
    <t xml:space="preserve">    712 - Povlakové krytiny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</si>
  <si>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</si>
  <si>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</si>
  <si>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</si>
  <si>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</si>
  <si>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HZS - Hodinové zúčtovací sazby</t>
  </si>
  <si>
    <t>VRN - Vedlejší rozpočtové náklady</t>
  </si>
  <si>
    <t xml:space="preserve">    VRN1 - Průzkumné, geodetické a projektové práce</t>
  </si>
  <si>
    <t>359901212</t>
  </si>
  <si>
    <t>Monitoring stoky jakékoli výšky na stávající kanalizaci</t>
  </si>
  <si>
    <t>1879293007</t>
  </si>
  <si>
    <t>612325101</t>
  </si>
  <si>
    <t>Vápenocementová hrubá omítka rýh ve stěnách šířky do 150 mm</t>
  </si>
  <si>
    <t>777520933</t>
  </si>
  <si>
    <t>(10,000+32,000)*0,150</t>
  </si>
  <si>
    <t>974031164</t>
  </si>
  <si>
    <t>Vysekání rýh ve zdivu cihelném hl do 150 mm š do 150 mm</t>
  </si>
  <si>
    <t>-1254107688</t>
  </si>
  <si>
    <t>10,000+32,000</t>
  </si>
  <si>
    <t>1293389946</t>
  </si>
  <si>
    <t>1538556782</t>
  </si>
  <si>
    <t>1058699886</t>
  </si>
  <si>
    <t>1035712406</t>
  </si>
  <si>
    <t>-1635616426</t>
  </si>
  <si>
    <t>2,006*24 'Přepočtené koeficientem množství</t>
  </si>
  <si>
    <t>1403859849</t>
  </si>
  <si>
    <t>537461012</t>
  </si>
  <si>
    <t>712</t>
  </si>
  <si>
    <t>Povlakové krytiny</t>
  </si>
  <si>
    <t>712941963</t>
  </si>
  <si>
    <t>Provedení údržby průniků povlakové krytiny vpustí, ventilací a komínů pásy přitavením NAIP</t>
  </si>
  <si>
    <t>-1572620107</t>
  </si>
  <si>
    <t>62832001</t>
  </si>
  <si>
    <t>pás asfaltový natavitelný oxidovaný tl 3,5mm typu V60 S35 s vložkou ze skleněné rohože, s jemnozrnným minerálním posypem</t>
  </si>
  <si>
    <t>-1485162660</t>
  </si>
  <si>
    <t>998712102</t>
  </si>
  <si>
    <t>Přesun hmot tonážní tonážní pro krytiny povlakové v objektech v do 12 m</t>
  </si>
  <si>
    <t>1183068462</t>
  </si>
  <si>
    <t>998712181</t>
  </si>
  <si>
    <t>Příplatek k přesunu hmot tonážní 712 prováděný bez použití mechanizace</t>
  </si>
  <si>
    <t>630795602</t>
  </si>
  <si>
    <t>721</t>
  </si>
  <si>
    <t>Zdravotechnika - vnitřní kanalizace</t>
  </si>
  <si>
    <t>721140802</t>
  </si>
  <si>
    <t>Demontáž potrubí litinové do DN 100</t>
  </si>
  <si>
    <t>245524389</t>
  </si>
  <si>
    <t>721140915</t>
  </si>
  <si>
    <t>Potrubí litinové propojení potrubí DN 100</t>
  </si>
  <si>
    <t>-2137390918</t>
  </si>
  <si>
    <t>721174042</t>
  </si>
  <si>
    <t>Potrubí kanalizační z PP připojovací DN 40</t>
  </si>
  <si>
    <t>962360895</t>
  </si>
  <si>
    <t>721174045</t>
  </si>
  <si>
    <t>Potrubí kanalizační z PP připojovací DN 110</t>
  </si>
  <si>
    <t>-813373071</t>
  </si>
  <si>
    <t>721194104</t>
  </si>
  <si>
    <t>Vyvedení a upevnění odpadních výpustek DN 40</t>
  </si>
  <si>
    <t>1008415337</t>
  </si>
  <si>
    <t>721194109</t>
  </si>
  <si>
    <t>Vyvedení a upevnění odpadních výpustek DN 110</t>
  </si>
  <si>
    <t>-66052580</t>
  </si>
  <si>
    <t>721273153</t>
  </si>
  <si>
    <t>Hlavice ventilační polypropylen PP DN 110</t>
  </si>
  <si>
    <t>600393586</t>
  </si>
  <si>
    <t>721274126</t>
  </si>
  <si>
    <t>Přivzdušňovací ventil vnitřní odpadních potrubí DN 110</t>
  </si>
  <si>
    <t>-495244300</t>
  </si>
  <si>
    <t>721290111</t>
  </si>
  <si>
    <t>Zkouška těsnosti potrubí kanalizace vodou do DN 125</t>
  </si>
  <si>
    <t>-483092179</t>
  </si>
  <si>
    <t>2,000+8,000</t>
  </si>
  <si>
    <t>721300922</t>
  </si>
  <si>
    <t>Pročištění svodů ležatých do DN 300</t>
  </si>
  <si>
    <t>-1386447183</t>
  </si>
  <si>
    <t>998721102</t>
  </si>
  <si>
    <t>Přesun hmot tonážní pro vnitřní kanalizace v objektech v do 12 m</t>
  </si>
  <si>
    <t>403022533</t>
  </si>
  <si>
    <t>998721181</t>
  </si>
  <si>
    <t>Příplatek k přesunu hmot tonážní 721 prováděný bez použití mechanizace</t>
  </si>
  <si>
    <t>-1393327138</t>
  </si>
  <si>
    <t>722</t>
  </si>
  <si>
    <t>Zdravotechnika - vnitřní vodovod</t>
  </si>
  <si>
    <t>722130801</t>
  </si>
  <si>
    <t>Demontáž potrubí ocelové pozinkované závitové do DN 25</t>
  </si>
  <si>
    <t>-389483768</t>
  </si>
  <si>
    <t>722131932</t>
  </si>
  <si>
    <t>Potrubí pozinkované závitové propojení potrubí DN 20</t>
  </si>
  <si>
    <t>-661155664</t>
  </si>
  <si>
    <t>722131933</t>
  </si>
  <si>
    <t>Potrubí pozinkované závitové propojení potrubí DN 25</t>
  </si>
  <si>
    <t>1107131012</t>
  </si>
  <si>
    <t>722174002</t>
  </si>
  <si>
    <t>Potrubí vodovodní plastové PPR svar polyfuze PN 16 D 20x2,8 mm</t>
  </si>
  <si>
    <t>-1946218314</t>
  </si>
  <si>
    <t>722174003</t>
  </si>
  <si>
    <t>Potrubí vodovodní plastové PPR svar polyfuze PN 16 D 25x3,5 mm</t>
  </si>
  <si>
    <t>1690860639</t>
  </si>
  <si>
    <t>722181251</t>
  </si>
  <si>
    <t>Ochrana vodovodního potrubí přilepenými termoizolačními trubicemi z PE tl do 25 mm DN do 22 mm</t>
  </si>
  <si>
    <t>-1575542027</t>
  </si>
  <si>
    <t>722181252</t>
  </si>
  <si>
    <t>Ochrana vodovodního potrubí přilepenými termoizolačními trubicemi z PE tl do 25 mm DN do 45 mm</t>
  </si>
  <si>
    <t>1565230939</t>
  </si>
  <si>
    <t>722190401</t>
  </si>
  <si>
    <t>Vyvedení a upevnění výpustku do DN 25</t>
  </si>
  <si>
    <t>-63449103</t>
  </si>
  <si>
    <t>722220152</t>
  </si>
  <si>
    <t>Nástěnka závitová plastová PPR PN 20 DN 20 x G 1/2"</t>
  </si>
  <si>
    <t>1829546301</t>
  </si>
  <si>
    <t>722240122</t>
  </si>
  <si>
    <t>Kohout kulový plastový PPR DN 20</t>
  </si>
  <si>
    <t>-1618413554</t>
  </si>
  <si>
    <t>722240123</t>
  </si>
  <si>
    <t>Kohout kulový plastový PPR DN 25</t>
  </si>
  <si>
    <t>-385128153</t>
  </si>
  <si>
    <t>722290226</t>
  </si>
  <si>
    <t>Zkouška těsnosti vodovodního potrubí závitového do DN 50</t>
  </si>
  <si>
    <t>-1408939121</t>
  </si>
  <si>
    <t>24,000+8,000</t>
  </si>
  <si>
    <t>722290234</t>
  </si>
  <si>
    <t>Proplach a dezinfekce vodovodního potrubí do DN 80</t>
  </si>
  <si>
    <t>-1902844447</t>
  </si>
  <si>
    <t>998722102</t>
  </si>
  <si>
    <t>Přesun hmot tonážní pro vnitřní vodovod v objektech v do 12 m</t>
  </si>
  <si>
    <t>991608958</t>
  </si>
  <si>
    <t>998722181</t>
  </si>
  <si>
    <t>Příplatek k přesunu hmot tonážní 722 prováděný bez použití mechanizace</t>
  </si>
  <si>
    <t>196160985</t>
  </si>
  <si>
    <t>725</t>
  </si>
  <si>
    <t>Zdravotechnika - zařizovací předměty</t>
  </si>
  <si>
    <t>725110814</t>
  </si>
  <si>
    <t>Demontáž klozetu Kombi, odsávací</t>
  </si>
  <si>
    <t>soubor</t>
  </si>
  <si>
    <t>-1141614159</t>
  </si>
  <si>
    <t>725119125</t>
  </si>
  <si>
    <t>Montáž klozetových mís závěsných na nosné stěny</t>
  </si>
  <si>
    <t>1823659593</t>
  </si>
  <si>
    <t>6000021960</t>
  </si>
  <si>
    <t>Závěsný klozet Jika LYRA PLUS COMPACT 49cm</t>
  </si>
  <si>
    <t>-1659450646</t>
  </si>
  <si>
    <t>6000021840</t>
  </si>
  <si>
    <t>Sedátko WC Jika LYRA PLUS/TIGO pro závěsné WC, duroplast</t>
  </si>
  <si>
    <t>987160041</t>
  </si>
  <si>
    <t>201700000</t>
  </si>
  <si>
    <t>Závěsný dětský klozet Geberit KIND, 33 x 53,5cm</t>
  </si>
  <si>
    <t>1984952621</t>
  </si>
  <si>
    <t>573360000</t>
  </si>
  <si>
    <t>Sedátko WC Geberit KIND</t>
  </si>
  <si>
    <t>183150746</t>
  </si>
  <si>
    <t>725210821</t>
  </si>
  <si>
    <t>Demontáž umyvadel bez výtokových armatur</t>
  </si>
  <si>
    <t>-548471478</t>
  </si>
  <si>
    <t>725219102</t>
  </si>
  <si>
    <t>Montáž umyvadla připevněného na šrouby do zdiva</t>
  </si>
  <si>
    <t>1902589014</t>
  </si>
  <si>
    <t>6000034630</t>
  </si>
  <si>
    <t>Umyvadlo Jika LYRA PLUS 50x41 cm s otvorem pro baterii</t>
  </si>
  <si>
    <t>482988727</t>
  </si>
  <si>
    <t>6777700217</t>
  </si>
  <si>
    <t>Umývátko Jika TIGO 45x23 cm, otvor pro baterii vpravo</t>
  </si>
  <si>
    <t>1099348410</t>
  </si>
  <si>
    <t>725813111</t>
  </si>
  <si>
    <t>Ventil rohový bez připojovací trubičky nebo flexi hadičky G 1/2"</t>
  </si>
  <si>
    <t>-2135158572</t>
  </si>
  <si>
    <t>725820802</t>
  </si>
  <si>
    <t>Demontáž baterie stojánkové do jednoho otvoru</t>
  </si>
  <si>
    <t>-1938971595</t>
  </si>
  <si>
    <t>725829131</t>
  </si>
  <si>
    <t>Montáž baterie umyvadlové stojánkové G 1/2" ostatní typ</t>
  </si>
  <si>
    <t>-1350443482</t>
  </si>
  <si>
    <t>6000101231</t>
  </si>
  <si>
    <t>Baterie umyvadlová stojánková DEEP BY JIKA bez výpusti</t>
  </si>
  <si>
    <t>332677925</t>
  </si>
  <si>
    <t>725859101</t>
  </si>
  <si>
    <t>Montáž ventilů odpadních do DN 32 pro zařizovací předměty</t>
  </si>
  <si>
    <t>-2021522214</t>
  </si>
  <si>
    <t>6000000940</t>
  </si>
  <si>
    <t>Umyvadlová výpust Alcaplast A391 CLICK/CLACK s přepadem a závitem 5/4"</t>
  </si>
  <si>
    <t>-1059569466</t>
  </si>
  <si>
    <t>6000000730</t>
  </si>
  <si>
    <t>Umyvadlový sifon Alcaplast A400 DN32 DESIGN, celokovový</t>
  </si>
  <si>
    <t>-1031470427</t>
  </si>
  <si>
    <t>725980123</t>
  </si>
  <si>
    <t>Dvířka 30/30</t>
  </si>
  <si>
    <t>-578923538</t>
  </si>
  <si>
    <t>998725102</t>
  </si>
  <si>
    <t>Přesun hmot tonážní pro zařizovací předměty v objektech v do 12 m</t>
  </si>
  <si>
    <t>1939209788</t>
  </si>
  <si>
    <t>998725181</t>
  </si>
  <si>
    <t>Příplatek k přesunu hmot tonážní 725 prováděný bez použití mechanizace</t>
  </si>
  <si>
    <t>-1455048241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</si>
  <si>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</si>
  <si>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</si>
  <si>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</si>
  <si>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</si>
  <si>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-2061765482</t>
  </si>
  <si>
    <t>998726112</t>
  </si>
  <si>
    <t>Přesun hmot tonážní pro instalační prefabrikáty v objektech v do 12 m</t>
  </si>
  <si>
    <t>768124083</t>
  </si>
  <si>
    <t>998726181</t>
  </si>
  <si>
    <t>Příplatek k přesunu hmot tonážní 726 prováděný bez použití mechanizace</t>
  </si>
  <si>
    <t>-603567668</t>
  </si>
  <si>
    <t>HZS</t>
  </si>
  <si>
    <t>Hodinové zúčtovací sazby</t>
  </si>
  <si>
    <t>HZS2211</t>
  </si>
  <si>
    <t>Hodinová zúčtovací sazba instalatér</t>
  </si>
  <si>
    <t>hod</t>
  </si>
  <si>
    <t>512</t>
  </si>
  <si>
    <t>937194425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</si>
  <si>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</si>
  <si>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</si>
  <si>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</si>
  <si>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</si>
  <si>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</si>
  <si>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</si>
  <si>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kpl</t>
  </si>
  <si>
    <t>1024</t>
  </si>
  <si>
    <t>223992074</t>
  </si>
  <si>
    <t>03 -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</si>
  <si>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</si>
  <si>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</si>
  <si>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</si>
  <si>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-363945023</t>
  </si>
  <si>
    <t>(20,000+20,000)*0,150</t>
  </si>
  <si>
    <t>1293447347</t>
  </si>
  <si>
    <t>20,000+20,000</t>
  </si>
  <si>
    <t>-1166337506</t>
  </si>
  <si>
    <t>99378331</t>
  </si>
  <si>
    <t>1.NP</t>
  </si>
  <si>
    <t>13,990+15,930+10,430+2,270+1,300+14,270+7,350+47,570+56,270+5,740</t>
  </si>
  <si>
    <t>2.NP</t>
  </si>
  <si>
    <t>16,630+47,470+56,760+5,710</t>
  </si>
  <si>
    <t>736253610</t>
  </si>
  <si>
    <t>2089054275</t>
  </si>
  <si>
    <t>-1153569840</t>
  </si>
  <si>
    <t>2,001*24 'Přepočtené koeficientem množství</t>
  </si>
  <si>
    <t>818626933</t>
  </si>
  <si>
    <t>-134253643</t>
  </si>
  <si>
    <t>733</t>
  </si>
  <si>
    <t>Ústřední vytápění - rozvodné potrubí</t>
  </si>
  <si>
    <t>733110803</t>
  </si>
  <si>
    <t>Demontáž potrubí ocelového závitového do DN 15</t>
  </si>
  <si>
    <t>-666486804</t>
  </si>
  <si>
    <t>733110806</t>
  </si>
  <si>
    <t>Demontáž potrubí ocelového závitového do DN 32</t>
  </si>
  <si>
    <t>-1808557422</t>
  </si>
  <si>
    <t>733223102</t>
  </si>
  <si>
    <t>Potrubí měděné tvrdé spojované měkkým pájením D 15x1</t>
  </si>
  <si>
    <t>1702525099</t>
  </si>
  <si>
    <t>733223103</t>
  </si>
  <si>
    <t>Potrubí měděné tvrdé spojované měkkým pájením D 18x1</t>
  </si>
  <si>
    <t>671616205</t>
  </si>
  <si>
    <t>733224225</t>
  </si>
  <si>
    <t>Příplatek k potrubí měděnému za zhotovení přípojky z trubek měděných D 28x1,5</t>
  </si>
  <si>
    <t>873477323</t>
  </si>
  <si>
    <t>733291101</t>
  </si>
  <si>
    <t>Zkouška těsnosti potrubí měděné do D 35x1,5</t>
  </si>
  <si>
    <t>-1260364292</t>
  </si>
  <si>
    <t>733811251</t>
  </si>
  <si>
    <t>Ochrana potrubí ústředního vytápění termoizolačními trubicemi z PE tl do 25 mm DN do 22 mm</t>
  </si>
  <si>
    <t>-2055495532</t>
  </si>
  <si>
    <t>998733102</t>
  </si>
  <si>
    <t>Přesun hmot tonážní pro rozvody potrubí v objektech v do 12 m</t>
  </si>
  <si>
    <t>-2122317954</t>
  </si>
  <si>
    <t>998733181</t>
  </si>
  <si>
    <t>Příplatek k přesunu hmot tonážní 733 prováděný bez použití mechanizace</t>
  </si>
  <si>
    <t>1725887054</t>
  </si>
  <si>
    <t>734</t>
  </si>
  <si>
    <t>Ústřední vytápění - armatury</t>
  </si>
  <si>
    <t>734221554</t>
  </si>
  <si>
    <t>Ventil závitový termostatický přímý jednoregulační G1/2x16 bez hlavice pro rozvod z CU nebo UH</t>
  </si>
  <si>
    <t>-1266327799</t>
  </si>
  <si>
    <t>55128106</t>
  </si>
  <si>
    <t>hlavice termostatická vosková 12/180 s připojením M30x1,5</t>
  </si>
  <si>
    <t>1752084848</t>
  </si>
  <si>
    <t>734261734</t>
  </si>
  <si>
    <t>Šroubení regulační radiátorové přímé G 1/2x16 bez vypouštění pro adaptér</t>
  </si>
  <si>
    <t>-2050056667</t>
  </si>
  <si>
    <t>734292715</t>
  </si>
  <si>
    <t>Kohout kulový přímý G 1 PN 42 do 185°C vnitřní závit</t>
  </si>
  <si>
    <t>85864315</t>
  </si>
  <si>
    <t>998734102</t>
  </si>
  <si>
    <t>Přesun hmot tonážní pro armatury v objektech v do 12 m</t>
  </si>
  <si>
    <t>2132469430</t>
  </si>
  <si>
    <t>998734181</t>
  </si>
  <si>
    <t>Příplatek k přesunu hmot tonážní 734 prováděný bez použití mechanizace</t>
  </si>
  <si>
    <t>-606005207</t>
  </si>
  <si>
    <t>735</t>
  </si>
  <si>
    <t>Ústřední vytápění - otopná tělesa</t>
  </si>
  <si>
    <t>735000912</t>
  </si>
  <si>
    <t>Vyregulování ventilu nebo kohoutu dvojregulačního s termostatickým ovládáním</t>
  </si>
  <si>
    <t>-1331993487</t>
  </si>
  <si>
    <t>735111810</t>
  </si>
  <si>
    <t>Demontáž otopného tělesa litinového článkového</t>
  </si>
  <si>
    <t>1934367274</t>
  </si>
  <si>
    <t>22*0,550*0,800</t>
  </si>
  <si>
    <t>2*0,550*0,900</t>
  </si>
  <si>
    <t>1*0,550*0,600</t>
  </si>
  <si>
    <t>2*0,550*0,800</t>
  </si>
  <si>
    <t>2*0,550*0,400</t>
  </si>
  <si>
    <t>735151451</t>
  </si>
  <si>
    <t>Otopné těleso panelové dvoudeskové 1 přídavná přestupní plocha výška/délka 500/400 mm výkon 447 W</t>
  </si>
  <si>
    <t>1685928768</t>
  </si>
  <si>
    <t>735151455</t>
  </si>
  <si>
    <t>Otopné těleso panelové dvoudeskové 1 přídavná přestupní plocha výška/délka 500/800 mm výkon 894 W</t>
  </si>
  <si>
    <t>240423412</t>
  </si>
  <si>
    <t>735151553</t>
  </si>
  <si>
    <t>Otopné těleso panelové dvoudeskové 2 přídavné přestupní plochy výška/délka 500/600 mm výkon 871 W</t>
  </si>
  <si>
    <t>-1066078673</t>
  </si>
  <si>
    <t>735151556</t>
  </si>
  <si>
    <t>Otopné těleso panelové dvoudeskové 2 přídavné přestupní plochy výška/délka 500/900 mm výkon 1307 W</t>
  </si>
  <si>
    <t>139797415</t>
  </si>
  <si>
    <t>735151655</t>
  </si>
  <si>
    <t>Otopné těleso panelové třídeskové 3 přídavné přestupní plochy výška/délka 500/800 mm výkon 1663 W</t>
  </si>
  <si>
    <t>574336753</t>
  </si>
  <si>
    <t>735151656</t>
  </si>
  <si>
    <t>Otopné těleso panelové třídeskové 3 přídavné přestupní plochy výška/délka 500/900 mm výkon 1871 W</t>
  </si>
  <si>
    <t>-445261172</t>
  </si>
  <si>
    <t>735191905</t>
  </si>
  <si>
    <t>Odvzdušnění otopných těles</t>
  </si>
  <si>
    <t>1209177018</t>
  </si>
  <si>
    <t>735191910</t>
  </si>
  <si>
    <t>Napuštění vody do otopných těles</t>
  </si>
  <si>
    <t>-782269548</t>
  </si>
  <si>
    <t>735494811</t>
  </si>
  <si>
    <t>Vypuštění vody z otopných těles</t>
  </si>
  <si>
    <t>-1456532132</t>
  </si>
  <si>
    <t>735890801</t>
  </si>
  <si>
    <t>Přemístění demontovaného otopného tělesa vodorovně 100 m v objektech výšky do 6 m</t>
  </si>
  <si>
    <t>-289475924</t>
  </si>
  <si>
    <t>998735102</t>
  </si>
  <si>
    <t>Přesun hmot tonážní pro otopná tělesa v objektech v do 12 m</t>
  </si>
  <si>
    <t>-1293897556</t>
  </si>
  <si>
    <t>998735181</t>
  </si>
  <si>
    <t>Příplatek k přesunu hmot tonážní 735 prováděný bez použití mechanizace</t>
  </si>
  <si>
    <t>1628069936</t>
  </si>
  <si>
    <t>783614651</t>
  </si>
  <si>
    <t>Základní antikorozní jednonásobný syntetický potrubí DN do 50 mm</t>
  </si>
  <si>
    <t>-996193128</t>
  </si>
  <si>
    <t>783615551</t>
  </si>
  <si>
    <t>Mezinátěr jednonásobný syntetický nátěr potrubí DN do 50 mm</t>
  </si>
  <si>
    <t>-756666674</t>
  </si>
  <si>
    <t>783617611</t>
  </si>
  <si>
    <t>Krycí dvojnásobný syntetický nátěr potrubí DN do 50 mm</t>
  </si>
  <si>
    <t>-1508855177</t>
  </si>
  <si>
    <t>-76623735</t>
  </si>
  <si>
    <t>04 - Elektroinstalace</t>
  </si>
  <si>
    <t xml:space="preserve">    742 - Elektroinstalace - slaboproud</t>
  </si>
  <si>
    <t xml:space="preserve">    743 - Elektromontáže - hrubá montáž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</si>
  <si>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</si>
  <si>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</si>
  <si>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</si>
  <si>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 xml:space="preserve">    749 - Elektromontáže - ostatní práce a konstrukce</t>
  </si>
  <si>
    <t>742</t>
  </si>
  <si>
    <t>Elektroinstalace - slaboproud</t>
  </si>
  <si>
    <t>742000001</t>
  </si>
  <si>
    <t>Rozvaděč RE</t>
  </si>
  <si>
    <t>-558648618</t>
  </si>
  <si>
    <t>742000002</t>
  </si>
  <si>
    <t>Rozvaděč RS1</t>
  </si>
  <si>
    <t>2018280087</t>
  </si>
  <si>
    <t>742000003</t>
  </si>
  <si>
    <t>Hlavní ochranné pořípojnice MET v krabici</t>
  </si>
  <si>
    <t>-789679319</t>
  </si>
  <si>
    <t>743</t>
  </si>
  <si>
    <t>Elektromontáže - hrubá montáž</t>
  </si>
  <si>
    <t>743000001</t>
  </si>
  <si>
    <t>Instalační krabice rozbočné, včetně svorek a víček.</t>
  </si>
  <si>
    <t>-1351510674</t>
  </si>
  <si>
    <t>743000002</t>
  </si>
  <si>
    <t>Instalační PVC trubka ohebná pr. 16mm, vč. uchycení</t>
  </si>
  <si>
    <t>-391340912</t>
  </si>
  <si>
    <t>743000003</t>
  </si>
  <si>
    <t>Ohebná dvouplášťová chránička kabelů Ø 110mm</t>
  </si>
  <si>
    <t>-69093835</t>
  </si>
  <si>
    <t>744</t>
  </si>
  <si>
    <t>Elektromontáže - rozvody vodičů měděných</t>
  </si>
  <si>
    <t>744000001</t>
  </si>
  <si>
    <t>Kabel s Cu jádrem CYKY-O 3x1,5</t>
  </si>
  <si>
    <t>-1074611695</t>
  </si>
  <si>
    <t>744000002</t>
  </si>
  <si>
    <t>Kabel s Cu jádrem CYKY-J 3x1,5</t>
  </si>
  <si>
    <t>-402787565</t>
  </si>
  <si>
    <t>744000003</t>
  </si>
  <si>
    <t>Kabel s Cu jádrem CYKY-J 3x2,5</t>
  </si>
  <si>
    <t>-1440660661</t>
  </si>
  <si>
    <t>744000004</t>
  </si>
  <si>
    <t>Kabel s Cu jádrem CYKY-J 5x1,5</t>
  </si>
  <si>
    <t>-355096539</t>
  </si>
  <si>
    <t>744000005</t>
  </si>
  <si>
    <t>Kabel s Cu jádrem CYKY-J 4x10</t>
  </si>
  <si>
    <t>376707330</t>
  </si>
  <si>
    <t>744000006</t>
  </si>
  <si>
    <t>Kabel s Cu jádrem CYKY-J 4x25</t>
  </si>
  <si>
    <t>-533829147</t>
  </si>
  <si>
    <t>744000007</t>
  </si>
  <si>
    <t>Kabel s Cu jádrem CY10zž</t>
  </si>
  <si>
    <t>1092550069</t>
  </si>
  <si>
    <t>744000008</t>
  </si>
  <si>
    <t>Kabel s Cu jádrem CY25zž</t>
  </si>
  <si>
    <t>-1911683369</t>
  </si>
  <si>
    <t>747</t>
  </si>
  <si>
    <t>Elektromontáže - kompletace rozvodů</t>
  </si>
  <si>
    <t>747000001</t>
  </si>
  <si>
    <t>Spínač řaz. 1, zapuštěný, IP20, 250V/10A, vč. Rámečků, instalačních krabic.</t>
  </si>
  <si>
    <t>504855270</t>
  </si>
  <si>
    <t>747000002</t>
  </si>
  <si>
    <t>Spínač řaz. 5, zapuštěný, IP20, 250V/10A, vč. Rámečků, instalačních krabic.</t>
  </si>
  <si>
    <t>-1075227788</t>
  </si>
  <si>
    <t>747000003</t>
  </si>
  <si>
    <t>Spínač řaz. 6+6, zapuštěný, IP20, 250V/10A, vč. Rámečků, instalačních krabic.</t>
  </si>
  <si>
    <t>351767851</t>
  </si>
  <si>
    <t>747000004</t>
  </si>
  <si>
    <t>Tlačítkový spínač, zapuštěný, IP20, 250V/10A, vč. Rámečků, instalačních krabic.</t>
  </si>
  <si>
    <t>2081055297</t>
  </si>
  <si>
    <t>747000005</t>
  </si>
  <si>
    <t>Snímač pohybu 220°, nástěnný, dosah min. 10m, IP55</t>
  </si>
  <si>
    <t>-1365555517</t>
  </si>
  <si>
    <t>747000006</t>
  </si>
  <si>
    <t>Zásuvka 2P+PE (jednonásobná), IP20, 250V/16A, vč. Rámečků, instalačních krabic.</t>
  </si>
  <si>
    <t>1987490092</t>
  </si>
  <si>
    <t>747000007</t>
  </si>
  <si>
    <t>Zásuvka 2P+PE (dvojnásobná) s natočenou vrchní dutinou, IP20, 250V/16A, vč. instalačních krabic.</t>
  </si>
  <si>
    <t>-1440960721</t>
  </si>
  <si>
    <t>747000008</t>
  </si>
  <si>
    <t>Koncová účastnická zásuvka TV-R, vč. krytky a rámečku, instalačních krabic.</t>
  </si>
  <si>
    <t>-1641182803</t>
  </si>
  <si>
    <t>748</t>
  </si>
  <si>
    <t>Elektromontáže - osvětlovací zařízení a svítidla</t>
  </si>
  <si>
    <t>748000001</t>
  </si>
  <si>
    <t>A - Přisazené LED svítidlo 38W, 4743 lumen, 4000K, prismatický kryt, IP40</t>
  </si>
  <si>
    <t>-2005546788</t>
  </si>
  <si>
    <t>748000002</t>
  </si>
  <si>
    <t>B - Přisazené LED svítidlo 24W, 2473 lumen, 4000K, IP65, opálový kryt</t>
  </si>
  <si>
    <t>-1339466732</t>
  </si>
  <si>
    <t>748000003</t>
  </si>
  <si>
    <t>C - Přisazené LED svítidlo 35W, 3291 lumen, 4000K, prismatický kryt, IP20</t>
  </si>
  <si>
    <t>1171607772</t>
  </si>
  <si>
    <t>748000004</t>
  </si>
  <si>
    <t>NO1 - Přisazené nouzové LED svítidlo 2,2W - corridor, 114 lumen, 6500K, polykarbonát, IP20, s nouzovým zdrojem 1hod.</t>
  </si>
  <si>
    <t>-1256350160</t>
  </si>
  <si>
    <t>748000005</t>
  </si>
  <si>
    <t>NO2 - Přisazené nouzové LED svítidlo 3W, 330 lumen, 6500K, ocelový plech, IP65, s  nouzovým zdrojem 1hod.</t>
  </si>
  <si>
    <t>1727876743</t>
  </si>
  <si>
    <t>748000006</t>
  </si>
  <si>
    <t>NP1 - Přisazené nouzové LED svítidlo 1W, 6500K, polykarbonát, IP40, s nouzovým zdrojem 1hod., s piktogramem</t>
  </si>
  <si>
    <t>1128495970</t>
  </si>
  <si>
    <t>748000007</t>
  </si>
  <si>
    <t>Demontáž a následná montáž stávajícího svítidla</t>
  </si>
  <si>
    <t>-619625957</t>
  </si>
  <si>
    <t>749</t>
  </si>
  <si>
    <t>Elektromontáže - ostatní práce a konstrukce</t>
  </si>
  <si>
    <t>749000001</t>
  </si>
  <si>
    <t>Drobný montážní materiál (stahovací pásky, sádra, hmoždinky, šrouby, hřebíky, izolační pásky, kotvící materíál …)</t>
  </si>
  <si>
    <t>2076793764</t>
  </si>
  <si>
    <t>749000002</t>
  </si>
  <si>
    <t>Zařízení staveniště</t>
  </si>
  <si>
    <t>1125458706</t>
  </si>
  <si>
    <t>749000003</t>
  </si>
  <si>
    <t>Demontáž stávající elektroinstalace (2x rozvaděč, cca. 77x svítidlo, 25x zásuvky, 20x vypínač)</t>
  </si>
  <si>
    <t>687685083</t>
  </si>
  <si>
    <t>749000004</t>
  </si>
  <si>
    <t>Demontáž stávající kabeláže domácího telefonu, zvonku, STA a její zasekání pod omítku</t>
  </si>
  <si>
    <t>952514998</t>
  </si>
  <si>
    <t>749000005</t>
  </si>
  <si>
    <t>Ekologická likvidace odpadů</t>
  </si>
  <si>
    <t>-1805436053</t>
  </si>
  <si>
    <t>749000006</t>
  </si>
  <si>
    <t>Koordinace mezi profesemi (cca. 4hod.)</t>
  </si>
  <si>
    <t>2009024919</t>
  </si>
  <si>
    <t>749000007</t>
  </si>
  <si>
    <t>Výkony spojené s prácemi v budově, stavební přípomoce  (cca. 10hod.)</t>
  </si>
  <si>
    <t>2125635500</t>
  </si>
  <si>
    <t>749000008</t>
  </si>
  <si>
    <t>Drážkování do zdi (cca. 400m)</t>
  </si>
  <si>
    <t>-323613018</t>
  </si>
  <si>
    <t>749000009</t>
  </si>
  <si>
    <t>Závěrečná měření, kontrola a nastavení prvků</t>
  </si>
  <si>
    <t>-1529250276</t>
  </si>
  <si>
    <t>749000010</t>
  </si>
  <si>
    <t>Revize a revizní zprávy</t>
  </si>
  <si>
    <t>-214122174</t>
  </si>
  <si>
    <t>749000011</t>
  </si>
  <si>
    <t>PD skutečného provedení</t>
  </si>
  <si>
    <t>-993208333</t>
  </si>
  <si>
    <t>749000012</t>
  </si>
  <si>
    <t>Zaškolení obsluhy</t>
  </si>
  <si>
    <t>-1091842103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</si>
</sst>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36" fillId="0" borderId="22" xfId="0" applyFont="1" applyFill="1" applyBorder="1" applyAlignment="1" applyProtection="1">
      <alignment horizontal="center" vertical="center"/>
      <protection locked="0"/>
    </xf>
    <xf numFmtId="49" fontId="36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22" xfId="0" applyFont="1" applyFill="1" applyBorder="1" applyAlignment="1" applyProtection="1">
      <alignment horizontal="left" vertical="center" wrapText="1"/>
      <protection locked="0"/>
    </xf>
    <xf numFmtId="0" fontId="36" fillId="0" borderId="22" xfId="0" applyFont="1" applyFill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Fill="1" applyBorder="1" applyAlignment="1" applyProtection="1">
      <alignment vertical="center"/>
      <protection locked="0"/>
    </xf>
    <xf numFmtId="0" fontId="23" fillId="5" borderId="22" xfId="0" applyFont="1" applyFill="1" applyBorder="1" applyAlignment="1" applyProtection="1">
      <alignment horizontal="center" vertical="center"/>
      <protection locked="0"/>
    </xf>
    <xf numFmtId="49" fontId="23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23" fillId="5" borderId="22" xfId="0" applyFont="1" applyFill="1" applyBorder="1" applyAlignment="1" applyProtection="1">
      <alignment horizontal="left" vertical="center" wrapText="1"/>
      <protection locked="0"/>
    </xf>
    <xf numFmtId="0" fontId="23" fillId="5" borderId="22" xfId="0" applyFont="1" applyFill="1" applyBorder="1" applyAlignment="1" applyProtection="1">
      <alignment horizontal="center" vertical="center" wrapText="1"/>
      <protection locked="0"/>
    </xf>
    <xf numFmtId="167" fontId="23" fillId="5" borderId="22" xfId="0" applyNumberFormat="1" applyFont="1" applyFill="1" applyBorder="1" applyAlignment="1" applyProtection="1">
      <alignment vertical="center"/>
      <protection locked="0"/>
    </xf>
    <xf numFmtId="4" fontId="23" fillId="5" borderId="22" xfId="0" applyNumberFormat="1" applyFont="1" applyFill="1" applyBorder="1" applyAlignment="1" applyProtection="1">
      <alignment vertical="center"/>
      <protection locked="0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workbookViewId="0" topLeftCell="A70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5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27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24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28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25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25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25"/>
      <c r="BS8" s="17" t="s">
        <v>6</v>
      </c>
    </row>
    <row r="9" spans="2:71" s="1" customFormat="1" ht="14.45" customHeight="1">
      <c r="B9" s="20"/>
      <c r="AR9" s="20"/>
      <c r="BE9" s="225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25"/>
      <c r="BS10" s="17" t="s">
        <v>6</v>
      </c>
    </row>
    <row r="11" spans="2:71" s="1" customFormat="1" ht="18.4" customHeight="1">
      <c r="B11" s="20"/>
      <c r="E11" s="25" t="s">
        <v>26</v>
      </c>
      <c r="AK11" s="27" t="s">
        <v>27</v>
      </c>
      <c r="AN11" s="25" t="s">
        <v>1</v>
      </c>
      <c r="AR11" s="20"/>
      <c r="BE11" s="225"/>
      <c r="BS11" s="17" t="s">
        <v>6</v>
      </c>
    </row>
    <row r="12" spans="2:71" s="1" customFormat="1" ht="6.95" customHeight="1">
      <c r="B12" s="20"/>
      <c r="AR12" s="20"/>
      <c r="BE12" s="225"/>
      <c r="BS12" s="17" t="s">
        <v>6</v>
      </c>
    </row>
    <row r="13" spans="2:71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25"/>
      <c r="BS13" s="17" t="s">
        <v>6</v>
      </c>
    </row>
    <row r="14" spans="2:71" ht="12.75">
      <c r="B14" s="20"/>
      <c r="E14" s="229" t="s">
        <v>29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7" t="s">
        <v>27</v>
      </c>
      <c r="AN14" s="29" t="s">
        <v>29</v>
      </c>
      <c r="AR14" s="20"/>
      <c r="BE14" s="225"/>
      <c r="BS14" s="17" t="s">
        <v>6</v>
      </c>
    </row>
    <row r="15" spans="2:71" s="1" customFormat="1" ht="6.95" customHeight="1">
      <c r="B15" s="20"/>
      <c r="AR15" s="20"/>
      <c r="BE15" s="225"/>
      <c r="BS15" s="17" t="s">
        <v>3</v>
      </c>
    </row>
    <row r="16" spans="2:71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25"/>
      <c r="BS16" s="17" t="s">
        <v>3</v>
      </c>
    </row>
    <row r="17" spans="2:71" s="1" customFormat="1" ht="18.4" customHeight="1">
      <c r="B17" s="20"/>
      <c r="E17" s="25" t="s">
        <v>21</v>
      </c>
      <c r="AK17" s="27" t="s">
        <v>27</v>
      </c>
      <c r="AN17" s="25" t="s">
        <v>1</v>
      </c>
      <c r="AR17" s="20"/>
      <c r="BE17" s="225"/>
      <c r="BS17" s="17" t="s">
        <v>31</v>
      </c>
    </row>
    <row r="18" spans="2:71" s="1" customFormat="1" ht="6.95" customHeight="1">
      <c r="B18" s="20"/>
      <c r="AR18" s="20"/>
      <c r="BE18" s="225"/>
      <c r="BS18" s="17" t="s">
        <v>6</v>
      </c>
    </row>
    <row r="19" spans="2:71" s="1" customFormat="1" ht="12" customHeight="1">
      <c r="B19" s="20"/>
      <c r="D19" s="27" t="s">
        <v>32</v>
      </c>
      <c r="AK19" s="27" t="s">
        <v>25</v>
      </c>
      <c r="AN19" s="25" t="s">
        <v>1</v>
      </c>
      <c r="AR19" s="20"/>
      <c r="BE19" s="225"/>
      <c r="BS19" s="17" t="s">
        <v>6</v>
      </c>
    </row>
    <row r="20" spans="2:71" s="1" customFormat="1" ht="18.4" customHeight="1">
      <c r="B20" s="20"/>
      <c r="E20" s="25" t="s">
        <v>33</v>
      </c>
      <c r="AK20" s="27" t="s">
        <v>27</v>
      </c>
      <c r="AN20" s="25" t="s">
        <v>1</v>
      </c>
      <c r="AR20" s="20"/>
      <c r="BE20" s="225"/>
      <c r="BS20" s="17" t="s">
        <v>31</v>
      </c>
    </row>
    <row r="21" spans="2:57" s="1" customFormat="1" ht="6.95" customHeight="1">
      <c r="B21" s="20"/>
      <c r="AR21" s="20"/>
      <c r="BE21" s="225"/>
    </row>
    <row r="22" spans="2:57" s="1" customFormat="1" ht="12" customHeight="1">
      <c r="B22" s="20"/>
      <c r="D22" s="27" t="s">
        <v>34</v>
      </c>
      <c r="AR22" s="20"/>
      <c r="BE22" s="225"/>
    </row>
    <row r="23" spans="2:57" s="1" customFormat="1" ht="14.45" customHeight="1">
      <c r="B23" s="20"/>
      <c r="E23" s="231" t="s">
        <v>1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R23" s="20"/>
      <c r="BE23" s="225"/>
    </row>
    <row r="24" spans="2:57" s="1" customFormat="1" ht="6.95" customHeight="1">
      <c r="B24" s="20"/>
      <c r="AR24" s="20"/>
      <c r="BE24" s="225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5"/>
    </row>
    <row r="26" spans="1:57" s="2" customFormat="1" ht="25.9" customHeight="1">
      <c r="A26" s="32"/>
      <c r="B26" s="33"/>
      <c r="C26" s="32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2">
        <f>ROUND(AG94,2)</f>
        <v>0</v>
      </c>
      <c r="AL26" s="233"/>
      <c r="AM26" s="233"/>
      <c r="AN26" s="233"/>
      <c r="AO26" s="233"/>
      <c r="AP26" s="32"/>
      <c r="AQ26" s="32"/>
      <c r="AR26" s="33"/>
      <c r="BE26" s="225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5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4" t="s">
        <v>36</v>
      </c>
      <c r="M28" s="234"/>
      <c r="N28" s="234"/>
      <c r="O28" s="234"/>
      <c r="P28" s="234"/>
      <c r="Q28" s="32"/>
      <c r="R28" s="32"/>
      <c r="S28" s="32"/>
      <c r="T28" s="32"/>
      <c r="U28" s="32"/>
      <c r="V28" s="32"/>
      <c r="W28" s="234" t="s">
        <v>37</v>
      </c>
      <c r="X28" s="234"/>
      <c r="Y28" s="234"/>
      <c r="Z28" s="234"/>
      <c r="AA28" s="234"/>
      <c r="AB28" s="234"/>
      <c r="AC28" s="234"/>
      <c r="AD28" s="234"/>
      <c r="AE28" s="234"/>
      <c r="AF28" s="32"/>
      <c r="AG28" s="32"/>
      <c r="AH28" s="32"/>
      <c r="AI28" s="32"/>
      <c r="AJ28" s="32"/>
      <c r="AK28" s="234" t="s">
        <v>38</v>
      </c>
      <c r="AL28" s="234"/>
      <c r="AM28" s="234"/>
      <c r="AN28" s="234"/>
      <c r="AO28" s="234"/>
      <c r="AP28" s="32"/>
      <c r="AQ28" s="32"/>
      <c r="AR28" s="33"/>
      <c r="BE28" s="225"/>
    </row>
    <row r="29" spans="2:57" s="3" customFormat="1" ht="14.45" customHeight="1">
      <c r="B29" s="37"/>
      <c r="D29" s="27" t="s">
        <v>39</v>
      </c>
      <c r="F29" s="27" t="s">
        <v>40</v>
      </c>
      <c r="L29" s="219">
        <v>0.21</v>
      </c>
      <c r="M29" s="218"/>
      <c r="N29" s="218"/>
      <c r="O29" s="218"/>
      <c r="P29" s="218"/>
      <c r="W29" s="217">
        <f>ROUND(AZ94,2)</f>
        <v>0</v>
      </c>
      <c r="X29" s="218"/>
      <c r="Y29" s="218"/>
      <c r="Z29" s="218"/>
      <c r="AA29" s="218"/>
      <c r="AB29" s="218"/>
      <c r="AC29" s="218"/>
      <c r="AD29" s="218"/>
      <c r="AE29" s="218"/>
      <c r="AK29" s="217">
        <f>ROUND(AV94,2)</f>
        <v>0</v>
      </c>
      <c r="AL29" s="218"/>
      <c r="AM29" s="218"/>
      <c r="AN29" s="218"/>
      <c r="AO29" s="218"/>
      <c r="AR29" s="37"/>
      <c r="BE29" s="226"/>
    </row>
    <row r="30" spans="2:57" s="3" customFormat="1" ht="14.45" customHeight="1">
      <c r="B30" s="37"/>
      <c r="F30" s="27" t="s">
        <v>41</v>
      </c>
      <c r="L30" s="219">
        <v>0.15</v>
      </c>
      <c r="M30" s="218"/>
      <c r="N30" s="218"/>
      <c r="O30" s="218"/>
      <c r="P30" s="218"/>
      <c r="W30" s="217">
        <f>ROUND(BA94,2)</f>
        <v>0</v>
      </c>
      <c r="X30" s="218"/>
      <c r="Y30" s="218"/>
      <c r="Z30" s="218"/>
      <c r="AA30" s="218"/>
      <c r="AB30" s="218"/>
      <c r="AC30" s="218"/>
      <c r="AD30" s="218"/>
      <c r="AE30" s="218"/>
      <c r="AK30" s="217">
        <f>ROUND(AW94,2)</f>
        <v>0</v>
      </c>
      <c r="AL30" s="218"/>
      <c r="AM30" s="218"/>
      <c r="AN30" s="218"/>
      <c r="AO30" s="218"/>
      <c r="AR30" s="37"/>
      <c r="BE30" s="226"/>
    </row>
    <row r="31" spans="2:57" s="3" customFormat="1" ht="14.45" customHeight="1" hidden="1">
      <c r="B31" s="37"/>
      <c r="F31" s="27" t="s">
        <v>42</v>
      </c>
      <c r="L31" s="219">
        <v>0.21</v>
      </c>
      <c r="M31" s="218"/>
      <c r="N31" s="218"/>
      <c r="O31" s="218"/>
      <c r="P31" s="218"/>
      <c r="W31" s="217">
        <f>ROUND(BB94,2)</f>
        <v>0</v>
      </c>
      <c r="X31" s="218"/>
      <c r="Y31" s="218"/>
      <c r="Z31" s="218"/>
      <c r="AA31" s="218"/>
      <c r="AB31" s="218"/>
      <c r="AC31" s="218"/>
      <c r="AD31" s="218"/>
      <c r="AE31" s="218"/>
      <c r="AK31" s="217">
        <v>0</v>
      </c>
      <c r="AL31" s="218"/>
      <c r="AM31" s="218"/>
      <c r="AN31" s="218"/>
      <c r="AO31" s="218"/>
      <c r="AR31" s="37"/>
      <c r="BE31" s="226"/>
    </row>
    <row r="32" spans="2:57" s="3" customFormat="1" ht="14.45" customHeight="1" hidden="1">
      <c r="B32" s="37"/>
      <c r="F32" s="27" t="s">
        <v>43</v>
      </c>
      <c r="L32" s="219">
        <v>0.15</v>
      </c>
      <c r="M32" s="218"/>
      <c r="N32" s="218"/>
      <c r="O32" s="218"/>
      <c r="P32" s="218"/>
      <c r="W32" s="217">
        <f>ROUND(BC94,2)</f>
        <v>0</v>
      </c>
      <c r="X32" s="218"/>
      <c r="Y32" s="218"/>
      <c r="Z32" s="218"/>
      <c r="AA32" s="218"/>
      <c r="AB32" s="218"/>
      <c r="AC32" s="218"/>
      <c r="AD32" s="218"/>
      <c r="AE32" s="218"/>
      <c r="AK32" s="217">
        <v>0</v>
      </c>
      <c r="AL32" s="218"/>
      <c r="AM32" s="218"/>
      <c r="AN32" s="218"/>
      <c r="AO32" s="218"/>
      <c r="AR32" s="37"/>
      <c r="BE32" s="226"/>
    </row>
    <row r="33" spans="2:57" s="3" customFormat="1" ht="14.45" customHeight="1" hidden="1">
      <c r="B33" s="37"/>
      <c r="F33" s="27" t="s">
        <v>44</v>
      </c>
      <c r="L33" s="219">
        <v>0</v>
      </c>
      <c r="M33" s="218"/>
      <c r="N33" s="218"/>
      <c r="O33" s="218"/>
      <c r="P33" s="218"/>
      <c r="W33" s="217">
        <f>ROUND(BD94,2)</f>
        <v>0</v>
      </c>
      <c r="X33" s="218"/>
      <c r="Y33" s="218"/>
      <c r="Z33" s="218"/>
      <c r="AA33" s="218"/>
      <c r="AB33" s="218"/>
      <c r="AC33" s="218"/>
      <c r="AD33" s="218"/>
      <c r="AE33" s="218"/>
      <c r="AK33" s="217">
        <v>0</v>
      </c>
      <c r="AL33" s="218"/>
      <c r="AM33" s="218"/>
      <c r="AN33" s="218"/>
      <c r="AO33" s="218"/>
      <c r="AR33" s="37"/>
      <c r="BE33" s="226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5"/>
    </row>
    <row r="35" spans="1:57" s="2" customFormat="1" ht="25.9" customHeight="1">
      <c r="A35" s="32"/>
      <c r="B35" s="33"/>
      <c r="C35" s="38"/>
      <c r="D35" s="39" t="s">
        <v>45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46</v>
      </c>
      <c r="U35" s="40"/>
      <c r="V35" s="40"/>
      <c r="W35" s="40"/>
      <c r="X35" s="223" t="s">
        <v>47</v>
      </c>
      <c r="Y35" s="221"/>
      <c r="Z35" s="221"/>
      <c r="AA35" s="221"/>
      <c r="AB35" s="221"/>
      <c r="AC35" s="40"/>
      <c r="AD35" s="40"/>
      <c r="AE35" s="40"/>
      <c r="AF35" s="40"/>
      <c r="AG35" s="40"/>
      <c r="AH35" s="40"/>
      <c r="AI35" s="40"/>
      <c r="AJ35" s="40"/>
      <c r="AK35" s="220">
        <f>SUM(AK26:AK33)</f>
        <v>0</v>
      </c>
      <c r="AL35" s="221"/>
      <c r="AM35" s="221"/>
      <c r="AN35" s="221"/>
      <c r="AO35" s="222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48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49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50</v>
      </c>
      <c r="AI60" s="35"/>
      <c r="AJ60" s="35"/>
      <c r="AK60" s="35"/>
      <c r="AL60" s="35"/>
      <c r="AM60" s="45" t="s">
        <v>51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52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53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50</v>
      </c>
      <c r="AI75" s="35"/>
      <c r="AJ75" s="35"/>
      <c r="AK75" s="35"/>
      <c r="AL75" s="35"/>
      <c r="AM75" s="45" t="s">
        <v>51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54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NAC320II</v>
      </c>
      <c r="AR84" s="51"/>
    </row>
    <row r="85" spans="2:44" s="5" customFormat="1" ht="36.95" customHeight="1">
      <c r="B85" s="52"/>
      <c r="C85" s="53" t="s">
        <v>16</v>
      </c>
      <c r="L85" s="237" t="str">
        <f>K6</f>
        <v>Rekonstrukce soc. zázemí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9" t="str">
        <f>IF(AN8="","",AN8)</f>
        <v>1. 11. 2020</v>
      </c>
      <c r="AN87" s="239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6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Město Chotěboř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40" t="str">
        <f>IF(E17="","",E17)</f>
        <v xml:space="preserve"> </v>
      </c>
      <c r="AN89" s="241"/>
      <c r="AO89" s="241"/>
      <c r="AP89" s="241"/>
      <c r="AQ89" s="32"/>
      <c r="AR89" s="33"/>
      <c r="AS89" s="245" t="s">
        <v>55</v>
      </c>
      <c r="AT89" s="246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6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32</v>
      </c>
      <c r="AJ90" s="32"/>
      <c r="AK90" s="32"/>
      <c r="AL90" s="32"/>
      <c r="AM90" s="240" t="str">
        <f>IF(E20="","",E20)</f>
        <v>Ing. Milan Landsman</v>
      </c>
      <c r="AN90" s="241"/>
      <c r="AO90" s="241"/>
      <c r="AP90" s="241"/>
      <c r="AQ90" s="32"/>
      <c r="AR90" s="33"/>
      <c r="AS90" s="247"/>
      <c r="AT90" s="248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7"/>
      <c r="AT91" s="248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9" t="s">
        <v>56</v>
      </c>
      <c r="D92" s="250"/>
      <c r="E92" s="250"/>
      <c r="F92" s="250"/>
      <c r="G92" s="250"/>
      <c r="H92" s="60"/>
      <c r="I92" s="252" t="s">
        <v>57</v>
      </c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51" t="s">
        <v>58</v>
      </c>
      <c r="AH92" s="250"/>
      <c r="AI92" s="250"/>
      <c r="AJ92" s="250"/>
      <c r="AK92" s="250"/>
      <c r="AL92" s="250"/>
      <c r="AM92" s="250"/>
      <c r="AN92" s="252" t="s">
        <v>59</v>
      </c>
      <c r="AO92" s="250"/>
      <c r="AP92" s="253"/>
      <c r="AQ92" s="61" t="s">
        <v>60</v>
      </c>
      <c r="AR92" s="33"/>
      <c r="AS92" s="62" t="s">
        <v>61</v>
      </c>
      <c r="AT92" s="63" t="s">
        <v>62</v>
      </c>
      <c r="AU92" s="63" t="s">
        <v>63</v>
      </c>
      <c r="AV92" s="63" t="s">
        <v>64</v>
      </c>
      <c r="AW92" s="63" t="s">
        <v>65</v>
      </c>
      <c r="AX92" s="63" t="s">
        <v>66</v>
      </c>
      <c r="AY92" s="63" t="s">
        <v>67</v>
      </c>
      <c r="AZ92" s="63" t="s">
        <v>68</v>
      </c>
      <c r="BA92" s="63" t="s">
        <v>69</v>
      </c>
      <c r="BB92" s="63" t="s">
        <v>70</v>
      </c>
      <c r="BC92" s="63" t="s">
        <v>71</v>
      </c>
      <c r="BD92" s="64" t="s">
        <v>72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73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2">
        <f>ROUND(SUM(AG95:AG98),2)</f>
        <v>0</v>
      </c>
      <c r="AH94" s="242"/>
      <c r="AI94" s="242"/>
      <c r="AJ94" s="242"/>
      <c r="AK94" s="242"/>
      <c r="AL94" s="242"/>
      <c r="AM94" s="242"/>
      <c r="AN94" s="243">
        <f>SUM(AG94,AT94)</f>
        <v>0</v>
      </c>
      <c r="AO94" s="243"/>
      <c r="AP94" s="243"/>
      <c r="AQ94" s="72" t="s">
        <v>1</v>
      </c>
      <c r="AR94" s="68"/>
      <c r="AS94" s="73">
        <f>ROUND(SUM(AS95:AS98),2)</f>
        <v>0</v>
      </c>
      <c r="AT94" s="74">
        <f>ROUND(SUM(AV94:AW94),2)</f>
        <v>0</v>
      </c>
      <c r="AU94" s="75">
        <f>ROUND(SUM(AU95:AU98),5)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ROUND(SUM(AZ95:AZ98),2)</f>
        <v>0</v>
      </c>
      <c r="BA94" s="74">
        <f>ROUND(SUM(BA95:BA98),2)</f>
        <v>0</v>
      </c>
      <c r="BB94" s="74">
        <f>ROUND(SUM(BB95:BB98),2)</f>
        <v>0</v>
      </c>
      <c r="BC94" s="74">
        <f>ROUND(SUM(BC95:BC98),2)</f>
        <v>0</v>
      </c>
      <c r="BD94" s="76">
        <f>ROUND(SUM(BD95:BD98),2)</f>
        <v>0</v>
      </c>
      <c r="BS94" s="77" t="s">
        <v>74</v>
      </c>
      <c r="BT94" s="77" t="s">
        <v>75</v>
      </c>
      <c r="BU94" s="78" t="s">
        <v>76</v>
      </c>
      <c r="BV94" s="77" t="s">
        <v>77</v>
      </c>
      <c r="BW94" s="77" t="s">
        <v>4</v>
      </c>
      <c r="BX94" s="77" t="s">
        <v>78</v>
      </c>
      <c r="CL94" s="77" t="s">
        <v>1</v>
      </c>
    </row>
    <row r="95" spans="1:91" s="7" customFormat="1" ht="14.45" customHeight="1">
      <c r="A95" s="79" t="s">
        <v>79</v>
      </c>
      <c r="B95" s="80"/>
      <c r="C95" s="81"/>
      <c r="D95" s="244" t="s">
        <v>80</v>
      </c>
      <c r="E95" s="244"/>
      <c r="F95" s="244"/>
      <c r="G95" s="244"/>
      <c r="H95" s="244"/>
      <c r="I95" s="82"/>
      <c r="J95" s="244" t="s">
        <v>81</v>
      </c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35">
        <f>'01 - Stavební část'!J30</f>
        <v>0</v>
      </c>
      <c r="AH95" s="236"/>
      <c r="AI95" s="236"/>
      <c r="AJ95" s="236"/>
      <c r="AK95" s="236"/>
      <c r="AL95" s="236"/>
      <c r="AM95" s="236"/>
      <c r="AN95" s="235">
        <f>SUM(AG95,AT95)</f>
        <v>0</v>
      </c>
      <c r="AO95" s="236"/>
      <c r="AP95" s="236"/>
      <c r="AQ95" s="83" t="s">
        <v>82</v>
      </c>
      <c r="AR95" s="80"/>
      <c r="AS95" s="84">
        <v>0</v>
      </c>
      <c r="AT95" s="85">
        <f>ROUND(SUM(AV95:AW95),2)</f>
        <v>0</v>
      </c>
      <c r="AU95" s="86">
        <f>'01 - Stavební část'!P137</f>
        <v>0</v>
      </c>
      <c r="AV95" s="85">
        <f>'01 - Stavební část'!J33</f>
        <v>0</v>
      </c>
      <c r="AW95" s="85">
        <f>'01 - Stavební část'!J34</f>
        <v>0</v>
      </c>
      <c r="AX95" s="85">
        <f>'01 - Stavební část'!J35</f>
        <v>0</v>
      </c>
      <c r="AY95" s="85">
        <f>'01 - Stavební část'!J36</f>
        <v>0</v>
      </c>
      <c r="AZ95" s="85">
        <f>'01 - Stavební část'!F33</f>
        <v>0</v>
      </c>
      <c r="BA95" s="85">
        <f>'01 - Stavební část'!F34</f>
        <v>0</v>
      </c>
      <c r="BB95" s="85">
        <f>'01 - Stavební část'!F35</f>
        <v>0</v>
      </c>
      <c r="BC95" s="85">
        <f>'01 - Stavební část'!F36</f>
        <v>0</v>
      </c>
      <c r="BD95" s="87">
        <f>'01 - Stavební část'!F37</f>
        <v>0</v>
      </c>
      <c r="BT95" s="88" t="s">
        <v>83</v>
      </c>
      <c r="BV95" s="88" t="s">
        <v>77</v>
      </c>
      <c r="BW95" s="88" t="s">
        <v>84</v>
      </c>
      <c r="BX95" s="88" t="s">
        <v>4</v>
      </c>
      <c r="CL95" s="88" t="s">
        <v>1</v>
      </c>
      <c r="CM95" s="88" t="s">
        <v>85</v>
      </c>
    </row>
    <row r="96" spans="1:91" s="7" customFormat="1" ht="14.45" customHeight="1">
      <c r="A96" s="79" t="s">
        <v>79</v>
      </c>
      <c r="B96" s="80"/>
      <c r="C96" s="81"/>
      <c r="D96" s="244" t="s">
        <v>86</v>
      </c>
      <c r="E96" s="244"/>
      <c r="F96" s="244"/>
      <c r="G96" s="244"/>
      <c r="H96" s="244"/>
      <c r="I96" s="82"/>
      <c r="J96" s="244" t="s">
        <v>87</v>
      </c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35">
        <f>'02 - Zdravotechnika'!J30</f>
        <v>0</v>
      </c>
      <c r="AH96" s="236"/>
      <c r="AI96" s="236"/>
      <c r="AJ96" s="236"/>
      <c r="AK96" s="236"/>
      <c r="AL96" s="236"/>
      <c r="AM96" s="236"/>
      <c r="AN96" s="235">
        <f>SUM(AG96,AT96)</f>
        <v>0</v>
      </c>
      <c r="AO96" s="236"/>
      <c r="AP96" s="236"/>
      <c r="AQ96" s="83" t="s">
        <v>82</v>
      </c>
      <c r="AR96" s="80"/>
      <c r="AS96" s="84">
        <v>0</v>
      </c>
      <c r="AT96" s="85">
        <f>ROUND(SUM(AV96:AW96),2)</f>
        <v>0</v>
      </c>
      <c r="AU96" s="86">
        <f>'02 - Zdravotechnika'!P133</f>
        <v>0</v>
      </c>
      <c r="AV96" s="85">
        <f>'02 - Zdravotechnika'!J33</f>
        <v>0</v>
      </c>
      <c r="AW96" s="85">
        <f>'02 - Zdravotechnika'!J34</f>
        <v>0</v>
      </c>
      <c r="AX96" s="85">
        <f>'02 - Zdravotechnika'!J35</f>
        <v>0</v>
      </c>
      <c r="AY96" s="85">
        <f>'02 - Zdravotechnika'!J36</f>
        <v>0</v>
      </c>
      <c r="AZ96" s="85">
        <f>'02 - Zdravotechnika'!F33</f>
        <v>0</v>
      </c>
      <c r="BA96" s="85">
        <f>'02 - Zdravotechnika'!F34</f>
        <v>0</v>
      </c>
      <c r="BB96" s="85">
        <f>'02 - Zdravotechnika'!F35</f>
        <v>0</v>
      </c>
      <c r="BC96" s="85">
        <f>'02 - Zdravotechnika'!F36</f>
        <v>0</v>
      </c>
      <c r="BD96" s="87">
        <f>'02 - Zdravotechnika'!F37</f>
        <v>0</v>
      </c>
      <c r="BT96" s="88" t="s">
        <v>83</v>
      </c>
      <c r="BV96" s="88" t="s">
        <v>77</v>
      </c>
      <c r="BW96" s="88" t="s">
        <v>88</v>
      </c>
      <c r="BX96" s="88" t="s">
        <v>4</v>
      </c>
      <c r="CL96" s="88" t="s">
        <v>1</v>
      </c>
      <c r="CM96" s="88" t="s">
        <v>85</v>
      </c>
    </row>
    <row r="97" spans="1:91" s="7" customFormat="1" ht="14.45" customHeight="1">
      <c r="A97" s="79" t="s">
        <v>79</v>
      </c>
      <c r="B97" s="80"/>
      <c r="C97" s="81"/>
      <c r="D97" s="244" t="s">
        <v>89</v>
      </c>
      <c r="E97" s="244"/>
      <c r="F97" s="244"/>
      <c r="G97" s="244"/>
      <c r="H97" s="244"/>
      <c r="I97" s="82"/>
      <c r="J97" s="244" t="s">
        <v>90</v>
      </c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35">
        <f>'03 - Vytápění'!J30</f>
        <v>0</v>
      </c>
      <c r="AH97" s="236"/>
      <c r="AI97" s="236"/>
      <c r="AJ97" s="236"/>
      <c r="AK97" s="236"/>
      <c r="AL97" s="236"/>
      <c r="AM97" s="236"/>
      <c r="AN97" s="235">
        <f>SUM(AG97,AT97)</f>
        <v>0</v>
      </c>
      <c r="AO97" s="236"/>
      <c r="AP97" s="236"/>
      <c r="AQ97" s="83" t="s">
        <v>82</v>
      </c>
      <c r="AR97" s="80"/>
      <c r="AS97" s="84">
        <v>0</v>
      </c>
      <c r="AT97" s="85">
        <f>ROUND(SUM(AV97:AW97),2)</f>
        <v>0</v>
      </c>
      <c r="AU97" s="86">
        <f>'03 - Vytápění'!P130</f>
        <v>0</v>
      </c>
      <c r="AV97" s="85">
        <f>'03 - Vytápění'!J33</f>
        <v>0</v>
      </c>
      <c r="AW97" s="85">
        <f>'03 - Vytápění'!J34</f>
        <v>0</v>
      </c>
      <c r="AX97" s="85">
        <f>'03 - Vytápění'!J35</f>
        <v>0</v>
      </c>
      <c r="AY97" s="85">
        <f>'03 - Vytápění'!J36</f>
        <v>0</v>
      </c>
      <c r="AZ97" s="85">
        <f>'03 - Vytápění'!F33</f>
        <v>0</v>
      </c>
      <c r="BA97" s="85">
        <f>'03 - Vytápění'!F34</f>
        <v>0</v>
      </c>
      <c r="BB97" s="85">
        <f>'03 - Vytápění'!F35</f>
        <v>0</v>
      </c>
      <c r="BC97" s="85">
        <f>'03 - Vytápění'!F36</f>
        <v>0</v>
      </c>
      <c r="BD97" s="87">
        <f>'03 - Vytápění'!F37</f>
        <v>0</v>
      </c>
      <c r="BT97" s="88" t="s">
        <v>83</v>
      </c>
      <c r="BV97" s="88" t="s">
        <v>77</v>
      </c>
      <c r="BW97" s="88" t="s">
        <v>91</v>
      </c>
      <c r="BX97" s="88" t="s">
        <v>4</v>
      </c>
      <c r="CL97" s="88" t="s">
        <v>1</v>
      </c>
      <c r="CM97" s="88" t="s">
        <v>85</v>
      </c>
    </row>
    <row r="98" spans="1:91" s="7" customFormat="1" ht="14.45" customHeight="1">
      <c r="A98" s="79" t="s">
        <v>79</v>
      </c>
      <c r="B98" s="80"/>
      <c r="C98" s="81"/>
      <c r="D98" s="244" t="s">
        <v>92</v>
      </c>
      <c r="E98" s="244"/>
      <c r="F98" s="244"/>
      <c r="G98" s="244"/>
      <c r="H98" s="244"/>
      <c r="I98" s="82"/>
      <c r="J98" s="244" t="s">
        <v>93</v>
      </c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35">
        <f>'04 - Elektroinstalace'!J30</f>
        <v>0</v>
      </c>
      <c r="AH98" s="236"/>
      <c r="AI98" s="236"/>
      <c r="AJ98" s="236"/>
      <c r="AK98" s="236"/>
      <c r="AL98" s="236"/>
      <c r="AM98" s="236"/>
      <c r="AN98" s="235">
        <f>SUM(AG98,AT98)</f>
        <v>0</v>
      </c>
      <c r="AO98" s="236"/>
      <c r="AP98" s="236"/>
      <c r="AQ98" s="83" t="s">
        <v>82</v>
      </c>
      <c r="AR98" s="80"/>
      <c r="AS98" s="89">
        <v>0</v>
      </c>
      <c r="AT98" s="90">
        <f>ROUND(SUM(AV98:AW98),2)</f>
        <v>0</v>
      </c>
      <c r="AU98" s="91">
        <f>'04 - Elektroinstalace'!P123</f>
        <v>0</v>
      </c>
      <c r="AV98" s="90">
        <f>'04 - Elektroinstalace'!J33</f>
        <v>0</v>
      </c>
      <c r="AW98" s="90">
        <f>'04 - Elektroinstalace'!J34</f>
        <v>0</v>
      </c>
      <c r="AX98" s="90">
        <f>'04 - Elektroinstalace'!J35</f>
        <v>0</v>
      </c>
      <c r="AY98" s="90">
        <f>'04 - Elektroinstalace'!J36</f>
        <v>0</v>
      </c>
      <c r="AZ98" s="90">
        <f>'04 - Elektroinstalace'!F33</f>
        <v>0</v>
      </c>
      <c r="BA98" s="90">
        <f>'04 - Elektroinstalace'!F34</f>
        <v>0</v>
      </c>
      <c r="BB98" s="90">
        <f>'04 - Elektroinstalace'!F35</f>
        <v>0</v>
      </c>
      <c r="BC98" s="90">
        <f>'04 - Elektroinstalace'!F36</f>
        <v>0</v>
      </c>
      <c r="BD98" s="92">
        <f>'04 - Elektroinstalace'!F37</f>
        <v>0</v>
      </c>
      <c r="BT98" s="88" t="s">
        <v>83</v>
      </c>
      <c r="BV98" s="88" t="s">
        <v>77</v>
      </c>
      <c r="BW98" s="88" t="s">
        <v>94</v>
      </c>
      <c r="BX98" s="88" t="s">
        <v>4</v>
      </c>
      <c r="CL98" s="88" t="s">
        <v>1</v>
      </c>
      <c r="CM98" s="88" t="s">
        <v>85</v>
      </c>
    </row>
    <row r="99" spans="1:57" s="2" customFormat="1" ht="30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57" s="2" customFormat="1" ht="6.95" customHeight="1">
      <c r="A100" s="32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33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</sheetData>
  <mergeCells count="54">
    <mergeCell ref="AS89:AT91"/>
    <mergeCell ref="AM90:AP90"/>
    <mergeCell ref="C92:G92"/>
    <mergeCell ref="AG92:AM92"/>
    <mergeCell ref="I92:AF92"/>
    <mergeCell ref="AN92:AP92"/>
    <mergeCell ref="D98:H98"/>
    <mergeCell ref="J98:AF98"/>
    <mergeCell ref="AN97:AP97"/>
    <mergeCell ref="D97:H97"/>
    <mergeCell ref="J97:AF97"/>
    <mergeCell ref="AG97:AM97"/>
    <mergeCell ref="D96:H96"/>
    <mergeCell ref="AG96:AM96"/>
    <mergeCell ref="AN96:AP96"/>
    <mergeCell ref="D95:H95"/>
    <mergeCell ref="AG95:AM95"/>
    <mergeCell ref="J95:AF95"/>
    <mergeCell ref="AN95:AP95"/>
    <mergeCell ref="AK30:AO30"/>
    <mergeCell ref="L30:P30"/>
    <mergeCell ref="W30:AE30"/>
    <mergeCell ref="L31:P31"/>
    <mergeCell ref="AN98:AP98"/>
    <mergeCell ref="AG98:AM98"/>
    <mergeCell ref="L85:AO85"/>
    <mergeCell ref="AM87:AN87"/>
    <mergeCell ref="AM89:AP89"/>
    <mergeCell ref="AG94:AM94"/>
    <mergeCell ref="AN94:AP94"/>
    <mergeCell ref="J96:AF96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01 - Stavební část'!C2" display="/"/>
    <hyperlink ref="A96" location="'02 - Zdravotechnika'!C2" display="/"/>
    <hyperlink ref="A97" location="'03 - Vytápění'!C2" display="/"/>
    <hyperlink ref="A98" location="'04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623"/>
  <sheetViews>
    <sheetView showGridLines="0" tabSelected="1" workbookViewId="0" topLeftCell="A531">
      <selection activeCell="H542" sqref="H542"/>
    </sheetView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2.28125" style="1" customWidth="1"/>
    <col min="9" max="10" width="21.421875" style="1" customWidth="1"/>
    <col min="11" max="11" width="21.421875" style="1" hidden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4.45" customHeight="1">
      <c r="B7" s="20"/>
      <c r="E7" s="255" t="str">
        <f>'Rekapitulace stavby'!K6</f>
        <v>Rekonstrukce soc. zázemí</v>
      </c>
      <c r="F7" s="256"/>
      <c r="G7" s="256"/>
      <c r="H7" s="256"/>
      <c r="L7" s="20"/>
    </row>
    <row r="8" spans="1:31" s="2" customFormat="1" ht="12" customHeight="1">
      <c r="A8" s="32"/>
      <c r="B8" s="33"/>
      <c r="C8" s="32"/>
      <c r="D8" s="27" t="s">
        <v>96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5" customHeight="1">
      <c r="A9" s="32"/>
      <c r="B9" s="33"/>
      <c r="C9" s="32"/>
      <c r="D9" s="32"/>
      <c r="E9" s="237" t="s">
        <v>97</v>
      </c>
      <c r="F9" s="254"/>
      <c r="G9" s="254"/>
      <c r="H9" s="25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7" t="str">
        <f>'Rekapitulace stavby'!E14</f>
        <v>Vyplň údaj</v>
      </c>
      <c r="F18" s="227"/>
      <c r="G18" s="227"/>
      <c r="H18" s="227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27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32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33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34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94"/>
      <c r="B27" s="95"/>
      <c r="C27" s="94"/>
      <c r="D27" s="94"/>
      <c r="E27" s="231" t="s">
        <v>1</v>
      </c>
      <c r="F27" s="231"/>
      <c r="G27" s="231"/>
      <c r="H27" s="231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35</v>
      </c>
      <c r="E30" s="32"/>
      <c r="F30" s="32"/>
      <c r="G30" s="32"/>
      <c r="H30" s="32"/>
      <c r="I30" s="32"/>
      <c r="J30" s="71">
        <f>ROUND(J137,2)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39</v>
      </c>
      <c r="E33" s="27" t="s">
        <v>40</v>
      </c>
      <c r="F33" s="99">
        <f>ROUND((SUM(BE137:BE622)),2)</f>
        <v>0</v>
      </c>
      <c r="G33" s="32"/>
      <c r="H33" s="32"/>
      <c r="I33" s="100">
        <v>0.21</v>
      </c>
      <c r="J33" s="99">
        <f>ROUND(((SUM(BE137:BE622))*I33),2)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41</v>
      </c>
      <c r="F34" s="99">
        <f>ROUND((SUM(BF137:BF622)),2)</f>
        <v>0</v>
      </c>
      <c r="G34" s="32"/>
      <c r="H34" s="32"/>
      <c r="I34" s="100">
        <v>0.15</v>
      </c>
      <c r="J34" s="99">
        <f>ROUND(((SUM(BF137:BF622))*I34),2)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42</v>
      </c>
      <c r="F35" s="99">
        <f>ROUND((SUM(BG137:BG622)),2)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43</v>
      </c>
      <c r="F36" s="99">
        <f>ROUND((SUM(BH137:BH622)),2)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44</v>
      </c>
      <c r="F37" s="99">
        <f>ROUND((SUM(BI137:BI622)),2)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45</v>
      </c>
      <c r="E39" s="60"/>
      <c r="F39" s="60"/>
      <c r="G39" s="103" t="s">
        <v>46</v>
      </c>
      <c r="H39" s="104" t="s">
        <v>47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07" t="s">
        <v>51</v>
      </c>
      <c r="G61" s="45" t="s">
        <v>50</v>
      </c>
      <c r="H61" s="35"/>
      <c r="I61" s="35"/>
      <c r="J61" s="108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07" t="s">
        <v>51</v>
      </c>
      <c r="G76" s="45" t="s">
        <v>50</v>
      </c>
      <c r="H76" s="35"/>
      <c r="I76" s="35"/>
      <c r="J76" s="108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5" customHeight="1">
      <c r="A85" s="32"/>
      <c r="B85" s="33"/>
      <c r="C85" s="32"/>
      <c r="D85" s="32"/>
      <c r="E85" s="255" t="str">
        <f>E7</f>
        <v>Rekonstrukce soc. zázemí</v>
      </c>
      <c r="F85" s="256"/>
      <c r="G85" s="256"/>
      <c r="H85" s="256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96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5" customHeight="1">
      <c r="A87" s="32"/>
      <c r="B87" s="33"/>
      <c r="C87" s="32"/>
      <c r="D87" s="32"/>
      <c r="E87" s="237" t="str">
        <f>E9</f>
        <v>01 - Stavební část</v>
      </c>
      <c r="F87" s="254"/>
      <c r="G87" s="254"/>
      <c r="H87" s="25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1. 11. 2020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6" customHeight="1">
      <c r="A91" s="32"/>
      <c r="B91" s="33"/>
      <c r="C91" s="27" t="s">
        <v>24</v>
      </c>
      <c r="D91" s="32"/>
      <c r="E91" s="32"/>
      <c r="F91" s="25" t="str">
        <f>E15</f>
        <v>Město Chotěboř</v>
      </c>
      <c r="G91" s="32"/>
      <c r="H91" s="32"/>
      <c r="I91" s="27" t="s">
        <v>30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6.45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32</v>
      </c>
      <c r="J92" s="30" t="str">
        <f>E24</f>
        <v>Ing. Milan Landsman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99</v>
      </c>
      <c r="D94" s="101"/>
      <c r="E94" s="101"/>
      <c r="F94" s="101"/>
      <c r="G94" s="101"/>
      <c r="H94" s="101"/>
      <c r="I94" s="101"/>
      <c r="J94" s="110" t="s">
        <v>100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101</v>
      </c>
      <c r="D96" s="32"/>
      <c r="E96" s="32"/>
      <c r="F96" s="32"/>
      <c r="G96" s="32"/>
      <c r="H96" s="32"/>
      <c r="I96" s="32"/>
      <c r="J96" s="71">
        <f>J137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102</v>
      </c>
    </row>
    <row r="97" spans="2:12" s="9" customFormat="1" ht="24.95" customHeight="1">
      <c r="B97" s="112"/>
      <c r="D97" s="113" t="s">
        <v>103</v>
      </c>
      <c r="E97" s="114"/>
      <c r="F97" s="114"/>
      <c r="G97" s="114"/>
      <c r="H97" s="114"/>
      <c r="I97" s="114"/>
      <c r="J97" s="115">
        <f>J138</f>
        <v>0</v>
      </c>
      <c r="L97" s="112"/>
    </row>
    <row r="98" spans="2:12" s="10" customFormat="1" ht="19.9" customHeight="1">
      <c r="B98" s="116"/>
      <c r="D98" s="117" t="s">
        <v>104</v>
      </c>
      <c r="E98" s="118"/>
      <c r="F98" s="118"/>
      <c r="G98" s="118"/>
      <c r="H98" s="118"/>
      <c r="I98" s="118"/>
      <c r="J98" s="119">
        <f>J139</f>
        <v>0</v>
      </c>
      <c r="L98" s="116"/>
    </row>
    <row r="99" spans="2:12" s="10" customFormat="1" ht="19.9" customHeight="1">
      <c r="B99" s="116"/>
      <c r="D99" s="117" t="s">
        <v>105</v>
      </c>
      <c r="E99" s="118"/>
      <c r="F99" s="118"/>
      <c r="G99" s="118"/>
      <c r="H99" s="118"/>
      <c r="I99" s="118"/>
      <c r="J99" s="119">
        <f>J150</f>
        <v>0</v>
      </c>
      <c r="L99" s="116"/>
    </row>
    <row r="100" spans="2:12" s="10" customFormat="1" ht="14.85" customHeight="1">
      <c r="B100" s="116"/>
      <c r="D100" s="117" t="s">
        <v>106</v>
      </c>
      <c r="E100" s="118"/>
      <c r="F100" s="118"/>
      <c r="G100" s="118"/>
      <c r="H100" s="118"/>
      <c r="I100" s="118"/>
      <c r="J100" s="119">
        <f>J178</f>
        <v>0</v>
      </c>
      <c r="L100" s="116"/>
    </row>
    <row r="101" spans="2:12" s="10" customFormat="1" ht="19.9" customHeight="1">
      <c r="B101" s="116"/>
      <c r="D101" s="117" t="s">
        <v>107</v>
      </c>
      <c r="E101" s="118"/>
      <c r="F101" s="118"/>
      <c r="G101" s="118"/>
      <c r="H101" s="118"/>
      <c r="I101" s="118"/>
      <c r="J101" s="119">
        <f>J221</f>
        <v>0</v>
      </c>
      <c r="L101" s="116"/>
    </row>
    <row r="102" spans="2:12" s="10" customFormat="1" ht="14.85" customHeight="1">
      <c r="B102" s="116"/>
      <c r="D102" s="117" t="s">
        <v>108</v>
      </c>
      <c r="E102" s="118"/>
      <c r="F102" s="118"/>
      <c r="G102" s="118"/>
      <c r="H102" s="118"/>
      <c r="I102" s="118"/>
      <c r="J102" s="119">
        <f>J255</f>
        <v>0</v>
      </c>
      <c r="L102" s="116"/>
    </row>
    <row r="103" spans="2:12" s="10" customFormat="1" ht="14.85" customHeight="1">
      <c r="B103" s="116"/>
      <c r="D103" s="117" t="s">
        <v>109</v>
      </c>
      <c r="E103" s="118"/>
      <c r="F103" s="118"/>
      <c r="G103" s="118"/>
      <c r="H103" s="118"/>
      <c r="I103" s="118"/>
      <c r="J103" s="119">
        <f>J261</f>
        <v>0</v>
      </c>
      <c r="L103" s="116"/>
    </row>
    <row r="104" spans="2:12" s="10" customFormat="1" ht="14.85" customHeight="1">
      <c r="B104" s="116"/>
      <c r="D104" s="117" t="s">
        <v>110</v>
      </c>
      <c r="E104" s="118"/>
      <c r="F104" s="118"/>
      <c r="G104" s="118"/>
      <c r="H104" s="118"/>
      <c r="I104" s="118"/>
      <c r="J104" s="119">
        <f>J263</f>
        <v>0</v>
      </c>
      <c r="L104" s="116"/>
    </row>
    <row r="105" spans="2:12" s="10" customFormat="1" ht="19.9" customHeight="1">
      <c r="B105" s="116"/>
      <c r="D105" s="117" t="s">
        <v>111</v>
      </c>
      <c r="E105" s="118"/>
      <c r="F105" s="118"/>
      <c r="G105" s="118"/>
      <c r="H105" s="118"/>
      <c r="I105" s="118"/>
      <c r="J105" s="119">
        <f>J265</f>
        <v>0</v>
      </c>
      <c r="L105" s="116"/>
    </row>
    <row r="106" spans="2:12" s="10" customFormat="1" ht="19.9" customHeight="1">
      <c r="B106" s="116"/>
      <c r="D106" s="117" t="s">
        <v>112</v>
      </c>
      <c r="E106" s="118"/>
      <c r="F106" s="118"/>
      <c r="G106" s="118"/>
      <c r="H106" s="118"/>
      <c r="I106" s="118"/>
      <c r="J106" s="119">
        <f>J271</f>
        <v>0</v>
      </c>
      <c r="L106" s="116"/>
    </row>
    <row r="107" spans="2:12" s="9" customFormat="1" ht="24.95" customHeight="1">
      <c r="B107" s="112"/>
      <c r="D107" s="113" t="s">
        <v>113</v>
      </c>
      <c r="E107" s="114"/>
      <c r="F107" s="114"/>
      <c r="G107" s="114"/>
      <c r="H107" s="114"/>
      <c r="I107" s="114"/>
      <c r="J107" s="115">
        <f>J273</f>
        <v>0</v>
      </c>
      <c r="L107" s="112"/>
    </row>
    <row r="108" spans="2:12" s="10" customFormat="1" ht="19.9" customHeight="1">
      <c r="B108" s="116"/>
      <c r="D108" s="117" t="s">
        <v>114</v>
      </c>
      <c r="E108" s="118"/>
      <c r="F108" s="118"/>
      <c r="G108" s="118"/>
      <c r="H108" s="118"/>
      <c r="I108" s="118"/>
      <c r="J108" s="119">
        <f>J274</f>
        <v>0</v>
      </c>
      <c r="L108" s="116"/>
    </row>
    <row r="109" spans="2:12" s="10" customFormat="1" ht="19.9" customHeight="1">
      <c r="B109" s="116"/>
      <c r="D109" s="117" t="s">
        <v>115</v>
      </c>
      <c r="E109" s="118"/>
      <c r="F109" s="118"/>
      <c r="G109" s="118"/>
      <c r="H109" s="118"/>
      <c r="I109" s="118"/>
      <c r="J109" s="119">
        <f>J279</f>
        <v>0</v>
      </c>
      <c r="L109" s="116"/>
    </row>
    <row r="110" spans="2:12" s="10" customFormat="1" ht="19.9" customHeight="1">
      <c r="B110" s="116"/>
      <c r="D110" s="117" t="s">
        <v>116</v>
      </c>
      <c r="E110" s="118"/>
      <c r="F110" s="118"/>
      <c r="G110" s="118"/>
      <c r="H110" s="118"/>
      <c r="I110" s="118"/>
      <c r="J110" s="119">
        <f>J295</f>
        <v>0</v>
      </c>
      <c r="L110" s="116"/>
    </row>
    <row r="111" spans="2:12" s="10" customFormat="1" ht="19.9" customHeight="1">
      <c r="B111" s="116"/>
      <c r="D111" s="117" t="s">
        <v>117</v>
      </c>
      <c r="E111" s="118"/>
      <c r="F111" s="118"/>
      <c r="G111" s="118"/>
      <c r="H111" s="118"/>
      <c r="I111" s="118"/>
      <c r="J111" s="119">
        <f>J329</f>
        <v>0</v>
      </c>
      <c r="L111" s="116"/>
    </row>
    <row r="112" spans="2:12" s="10" customFormat="1" ht="19.9" customHeight="1">
      <c r="B112" s="116"/>
      <c r="D112" s="117" t="s">
        <v>118</v>
      </c>
      <c r="E112" s="118"/>
      <c r="F112" s="118"/>
      <c r="G112" s="118"/>
      <c r="H112" s="118"/>
      <c r="I112" s="118"/>
      <c r="J112" s="119">
        <f>J339</f>
        <v>0</v>
      </c>
      <c r="L112" s="116"/>
    </row>
    <row r="113" spans="2:12" s="10" customFormat="1" ht="19.9" customHeight="1">
      <c r="B113" s="116"/>
      <c r="D113" s="117" t="s">
        <v>119</v>
      </c>
      <c r="E113" s="118"/>
      <c r="F113" s="118"/>
      <c r="G113" s="118"/>
      <c r="H113" s="118"/>
      <c r="I113" s="118"/>
      <c r="J113" s="119">
        <f>J440</f>
        <v>0</v>
      </c>
      <c r="L113" s="116"/>
    </row>
    <row r="114" spans="2:12" s="10" customFormat="1" ht="19.9" customHeight="1">
      <c r="B114" s="116"/>
      <c r="D114" s="117" t="s">
        <v>120</v>
      </c>
      <c r="E114" s="118"/>
      <c r="F114" s="118"/>
      <c r="G114" s="118"/>
      <c r="H114" s="118"/>
      <c r="I114" s="118"/>
      <c r="J114" s="119">
        <f>J511</f>
        <v>0</v>
      </c>
      <c r="L114" s="116"/>
    </row>
    <row r="115" spans="2:12" s="10" customFormat="1" ht="19.9" customHeight="1">
      <c r="B115" s="116"/>
      <c r="D115" s="117" t="s">
        <v>121</v>
      </c>
      <c r="E115" s="118"/>
      <c r="F115" s="118"/>
      <c r="G115" s="118"/>
      <c r="H115" s="118"/>
      <c r="I115" s="118"/>
      <c r="J115" s="119">
        <f>J558</f>
        <v>0</v>
      </c>
      <c r="L115" s="116"/>
    </row>
    <row r="116" spans="2:12" s="10" customFormat="1" ht="19.9" customHeight="1">
      <c r="B116" s="116"/>
      <c r="D116" s="117" t="s">
        <v>122</v>
      </c>
      <c r="E116" s="118"/>
      <c r="F116" s="118"/>
      <c r="G116" s="118"/>
      <c r="H116" s="118"/>
      <c r="I116" s="118"/>
      <c r="J116" s="119">
        <f>J580</f>
        <v>0</v>
      </c>
      <c r="L116" s="116"/>
    </row>
    <row r="117" spans="2:12" s="10" customFormat="1" ht="19.9" customHeight="1">
      <c r="B117" s="116"/>
      <c r="D117" s="117" t="s">
        <v>123</v>
      </c>
      <c r="E117" s="118"/>
      <c r="F117" s="118"/>
      <c r="G117" s="118"/>
      <c r="H117" s="118"/>
      <c r="I117" s="118"/>
      <c r="J117" s="119">
        <f>J615</f>
        <v>0</v>
      </c>
      <c r="L117" s="116"/>
    </row>
    <row r="118" spans="1:31" s="2" customFormat="1" ht="21.7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3" spans="1:31" s="2" customFormat="1" ht="6.95" customHeight="1">
      <c r="A123" s="32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24.95" customHeight="1">
      <c r="A124" s="32"/>
      <c r="B124" s="33"/>
      <c r="C124" s="21" t="s">
        <v>124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16</v>
      </c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4.45" customHeight="1">
      <c r="A127" s="32"/>
      <c r="B127" s="33"/>
      <c r="C127" s="32"/>
      <c r="D127" s="32"/>
      <c r="E127" s="255" t="str">
        <f>E7</f>
        <v>Rekonstrukce soc. zázemí</v>
      </c>
      <c r="F127" s="256"/>
      <c r="G127" s="256"/>
      <c r="H127" s="256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7" t="s">
        <v>96</v>
      </c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4.45" customHeight="1">
      <c r="A129" s="32"/>
      <c r="B129" s="33"/>
      <c r="C129" s="32"/>
      <c r="D129" s="32"/>
      <c r="E129" s="237" t="str">
        <f>E9</f>
        <v>01 - Stavební část</v>
      </c>
      <c r="F129" s="254"/>
      <c r="G129" s="254"/>
      <c r="H129" s="254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20</v>
      </c>
      <c r="D131" s="32"/>
      <c r="E131" s="32"/>
      <c r="F131" s="25" t="str">
        <f>F12</f>
        <v xml:space="preserve"> </v>
      </c>
      <c r="G131" s="32"/>
      <c r="H131" s="32"/>
      <c r="I131" s="27" t="s">
        <v>22</v>
      </c>
      <c r="J131" s="55" t="str">
        <f>IF(J12="","",J12)</f>
        <v>1. 11. 2020</v>
      </c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6.95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5.6" customHeight="1">
      <c r="A133" s="32"/>
      <c r="B133" s="33"/>
      <c r="C133" s="27" t="s">
        <v>24</v>
      </c>
      <c r="D133" s="32"/>
      <c r="E133" s="32"/>
      <c r="F133" s="25" t="str">
        <f>E15</f>
        <v>Město Chotěboř</v>
      </c>
      <c r="G133" s="32"/>
      <c r="H133" s="32"/>
      <c r="I133" s="27" t="s">
        <v>30</v>
      </c>
      <c r="J133" s="30" t="str">
        <f>E21</f>
        <v xml:space="preserve"> </v>
      </c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26.45" customHeight="1">
      <c r="A134" s="32"/>
      <c r="B134" s="33"/>
      <c r="C134" s="27" t="s">
        <v>28</v>
      </c>
      <c r="D134" s="32"/>
      <c r="E134" s="32"/>
      <c r="F134" s="25" t="str">
        <f>IF(E18="","",E18)</f>
        <v>Vyplň údaj</v>
      </c>
      <c r="G134" s="32"/>
      <c r="H134" s="32"/>
      <c r="I134" s="27" t="s">
        <v>32</v>
      </c>
      <c r="J134" s="30" t="str">
        <f>E24</f>
        <v>Ing. Milan Landsman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10.35" customHeight="1">
      <c r="A135" s="32"/>
      <c r="B135" s="33"/>
      <c r="C135" s="32"/>
      <c r="D135" s="32"/>
      <c r="E135" s="32"/>
      <c r="F135" s="32"/>
      <c r="G135" s="32"/>
      <c r="H135" s="32"/>
      <c r="I135" s="3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11" customFormat="1" ht="29.25" customHeight="1">
      <c r="A136" s="120"/>
      <c r="B136" s="121"/>
      <c r="C136" s="122" t="s">
        <v>125</v>
      </c>
      <c r="D136" s="123" t="s">
        <v>60</v>
      </c>
      <c r="E136" s="123" t="s">
        <v>56</v>
      </c>
      <c r="F136" s="123" t="s">
        <v>57</v>
      </c>
      <c r="G136" s="123" t="s">
        <v>126</v>
      </c>
      <c r="H136" s="123" t="s">
        <v>127</v>
      </c>
      <c r="I136" s="123" t="s">
        <v>128</v>
      </c>
      <c r="J136" s="124" t="s">
        <v>100</v>
      </c>
      <c r="K136" s="125" t="s">
        <v>129</v>
      </c>
      <c r="L136" s="126"/>
      <c r="M136" s="62" t="s">
        <v>1</v>
      </c>
      <c r="N136" s="63" t="s">
        <v>39</v>
      </c>
      <c r="O136" s="63" t="s">
        <v>130</v>
      </c>
      <c r="P136" s="63" t="s">
        <v>131</v>
      </c>
      <c r="Q136" s="63" t="s">
        <v>132</v>
      </c>
      <c r="R136" s="63" t="s">
        <v>133</v>
      </c>
      <c r="S136" s="63" t="s">
        <v>134</v>
      </c>
      <c r="T136" s="64" t="s">
        <v>135</v>
      </c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</row>
    <row r="137" spans="1:63" s="2" customFormat="1" ht="22.9" customHeight="1">
      <c r="A137" s="32"/>
      <c r="B137" s="33"/>
      <c r="C137" s="69" t="s">
        <v>136</v>
      </c>
      <c r="D137" s="32"/>
      <c r="E137" s="32"/>
      <c r="F137" s="32"/>
      <c r="G137" s="32"/>
      <c r="H137" s="32"/>
      <c r="I137" s="32"/>
      <c r="J137" s="127">
        <f>BK137</f>
        <v>0</v>
      </c>
      <c r="K137" s="32"/>
      <c r="L137" s="33"/>
      <c r="M137" s="65"/>
      <c r="N137" s="56"/>
      <c r="O137" s="66"/>
      <c r="P137" s="128">
        <f>P138+P273</f>
        <v>0</v>
      </c>
      <c r="Q137" s="66"/>
      <c r="R137" s="128">
        <f>R138+R273</f>
        <v>20.05197565</v>
      </c>
      <c r="S137" s="66"/>
      <c r="T137" s="129">
        <f>T138+T273</f>
        <v>20.35478527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74</v>
      </c>
      <c r="AU137" s="17" t="s">
        <v>102</v>
      </c>
      <c r="BK137" s="130">
        <f>BK138+BK273</f>
        <v>0</v>
      </c>
    </row>
    <row r="138" spans="2:63" s="12" customFormat="1" ht="25.9" customHeight="1">
      <c r="B138" s="131"/>
      <c r="D138" s="132" t="s">
        <v>74</v>
      </c>
      <c r="E138" s="133" t="s">
        <v>137</v>
      </c>
      <c r="F138" s="133" t="s">
        <v>138</v>
      </c>
      <c r="I138" s="134"/>
      <c r="J138" s="135">
        <f>BK138</f>
        <v>0</v>
      </c>
      <c r="L138" s="131"/>
      <c r="M138" s="136"/>
      <c r="N138" s="137"/>
      <c r="O138" s="137"/>
      <c r="P138" s="138">
        <f>P139+P150+P221+P265+P271</f>
        <v>0</v>
      </c>
      <c r="Q138" s="137"/>
      <c r="R138" s="138">
        <f>R139+R150+R221+R265+R271</f>
        <v>12.18966259</v>
      </c>
      <c r="S138" s="137"/>
      <c r="T138" s="139">
        <f>T139+T150+T221+T265+T271</f>
        <v>12.176192</v>
      </c>
      <c r="AR138" s="132" t="s">
        <v>83</v>
      </c>
      <c r="AT138" s="140" t="s">
        <v>74</v>
      </c>
      <c r="AU138" s="140" t="s">
        <v>75</v>
      </c>
      <c r="AY138" s="132" t="s">
        <v>139</v>
      </c>
      <c r="BK138" s="141">
        <f>BK139+BK150+BK221+BK265+BK271</f>
        <v>0</v>
      </c>
    </row>
    <row r="139" spans="2:63" s="12" customFormat="1" ht="22.9" customHeight="1">
      <c r="B139" s="131"/>
      <c r="D139" s="132" t="s">
        <v>74</v>
      </c>
      <c r="E139" s="142" t="s">
        <v>140</v>
      </c>
      <c r="F139" s="142" t="s">
        <v>141</v>
      </c>
      <c r="I139" s="134"/>
      <c r="J139" s="143">
        <f>BK139</f>
        <v>0</v>
      </c>
      <c r="L139" s="131"/>
      <c r="M139" s="136"/>
      <c r="N139" s="137"/>
      <c r="O139" s="137"/>
      <c r="P139" s="138">
        <f>SUM(P140:P149)</f>
        <v>0</v>
      </c>
      <c r="Q139" s="137"/>
      <c r="R139" s="138">
        <f>SUM(R140:R149)</f>
        <v>1.1070217100000002</v>
      </c>
      <c r="S139" s="137"/>
      <c r="T139" s="139">
        <f>SUM(T140:T149)</f>
        <v>0</v>
      </c>
      <c r="AR139" s="132" t="s">
        <v>83</v>
      </c>
      <c r="AT139" s="140" t="s">
        <v>74</v>
      </c>
      <c r="AU139" s="140" t="s">
        <v>83</v>
      </c>
      <c r="AY139" s="132" t="s">
        <v>139</v>
      </c>
      <c r="BK139" s="141">
        <f>SUM(BK140:BK149)</f>
        <v>0</v>
      </c>
    </row>
    <row r="140" spans="1:65" s="2" customFormat="1" ht="22.15" customHeight="1">
      <c r="A140" s="32"/>
      <c r="B140" s="144"/>
      <c r="C140" s="145" t="s">
        <v>83</v>
      </c>
      <c r="D140" s="145" t="s">
        <v>142</v>
      </c>
      <c r="E140" s="146" t="s">
        <v>143</v>
      </c>
      <c r="F140" s="147" t="s">
        <v>144</v>
      </c>
      <c r="G140" s="148" t="s">
        <v>145</v>
      </c>
      <c r="H140" s="149">
        <v>1</v>
      </c>
      <c r="I140" s="150"/>
      <c r="J140" s="151">
        <f>ROUND(I140*H140,2)</f>
        <v>0</v>
      </c>
      <c r="K140" s="152"/>
      <c r="L140" s="33"/>
      <c r="M140" s="153" t="s">
        <v>1</v>
      </c>
      <c r="N140" s="154" t="s">
        <v>40</v>
      </c>
      <c r="O140" s="58"/>
      <c r="P140" s="155">
        <f>O140*H140</f>
        <v>0</v>
      </c>
      <c r="Q140" s="155">
        <v>0.02628</v>
      </c>
      <c r="R140" s="155">
        <f>Q140*H140</f>
        <v>0.02628</v>
      </c>
      <c r="S140" s="155">
        <v>0</v>
      </c>
      <c r="T140" s="156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7" t="s">
        <v>146</v>
      </c>
      <c r="AT140" s="157" t="s">
        <v>142</v>
      </c>
      <c r="AU140" s="157" t="s">
        <v>85</v>
      </c>
      <c r="AY140" s="17" t="s">
        <v>139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7" t="s">
        <v>83</v>
      </c>
      <c r="BK140" s="158">
        <f>ROUND(I140*H140,2)</f>
        <v>0</v>
      </c>
      <c r="BL140" s="17" t="s">
        <v>146</v>
      </c>
      <c r="BM140" s="157" t="s">
        <v>147</v>
      </c>
    </row>
    <row r="141" spans="1:65" s="2" customFormat="1" ht="22.15" customHeight="1">
      <c r="A141" s="32"/>
      <c r="B141" s="144"/>
      <c r="C141" s="145" t="s">
        <v>85</v>
      </c>
      <c r="D141" s="145" t="s">
        <v>142</v>
      </c>
      <c r="E141" s="146" t="s">
        <v>148</v>
      </c>
      <c r="F141" s="147" t="s">
        <v>149</v>
      </c>
      <c r="G141" s="148" t="s">
        <v>150</v>
      </c>
      <c r="H141" s="149">
        <v>14.563</v>
      </c>
      <c r="I141" s="150"/>
      <c r="J141" s="151">
        <f>ROUND(I141*H141,2)</f>
        <v>0</v>
      </c>
      <c r="K141" s="152"/>
      <c r="L141" s="33"/>
      <c r="M141" s="153" t="s">
        <v>1</v>
      </c>
      <c r="N141" s="154" t="s">
        <v>40</v>
      </c>
      <c r="O141" s="58"/>
      <c r="P141" s="155">
        <f>O141*H141</f>
        <v>0</v>
      </c>
      <c r="Q141" s="155">
        <v>0.05897</v>
      </c>
      <c r="R141" s="155">
        <f>Q141*H141</f>
        <v>0.8587801100000001</v>
      </c>
      <c r="S141" s="155">
        <v>0</v>
      </c>
      <c r="T141" s="156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7" t="s">
        <v>146</v>
      </c>
      <c r="AT141" s="157" t="s">
        <v>142</v>
      </c>
      <c r="AU141" s="157" t="s">
        <v>85</v>
      </c>
      <c r="AY141" s="17" t="s">
        <v>139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7" t="s">
        <v>83</v>
      </c>
      <c r="BK141" s="158">
        <f>ROUND(I141*H141,2)</f>
        <v>0</v>
      </c>
      <c r="BL141" s="17" t="s">
        <v>146</v>
      </c>
      <c r="BM141" s="157" t="s">
        <v>151</v>
      </c>
    </row>
    <row r="142" spans="2:51" s="13" customFormat="1" ht="12">
      <c r="B142" s="159"/>
      <c r="D142" s="160" t="s">
        <v>152</v>
      </c>
      <c r="E142" s="161" t="s">
        <v>1</v>
      </c>
      <c r="F142" s="162" t="s">
        <v>153</v>
      </c>
      <c r="H142" s="161" t="s">
        <v>1</v>
      </c>
      <c r="I142" s="163"/>
      <c r="L142" s="159"/>
      <c r="M142" s="164"/>
      <c r="N142" s="165"/>
      <c r="O142" s="165"/>
      <c r="P142" s="165"/>
      <c r="Q142" s="165"/>
      <c r="R142" s="165"/>
      <c r="S142" s="165"/>
      <c r="T142" s="166"/>
      <c r="AT142" s="161" t="s">
        <v>152</v>
      </c>
      <c r="AU142" s="161" t="s">
        <v>85</v>
      </c>
      <c r="AV142" s="13" t="s">
        <v>83</v>
      </c>
      <c r="AW142" s="13" t="s">
        <v>31</v>
      </c>
      <c r="AX142" s="13" t="s">
        <v>75</v>
      </c>
      <c r="AY142" s="161" t="s">
        <v>139</v>
      </c>
    </row>
    <row r="143" spans="2:51" s="14" customFormat="1" ht="12">
      <c r="B143" s="167"/>
      <c r="D143" s="160" t="s">
        <v>152</v>
      </c>
      <c r="E143" s="168" t="s">
        <v>1</v>
      </c>
      <c r="F143" s="169" t="s">
        <v>154</v>
      </c>
      <c r="H143" s="170">
        <v>14.563</v>
      </c>
      <c r="I143" s="171"/>
      <c r="L143" s="167"/>
      <c r="M143" s="172"/>
      <c r="N143" s="173"/>
      <c r="O143" s="173"/>
      <c r="P143" s="173"/>
      <c r="Q143" s="173"/>
      <c r="R143" s="173"/>
      <c r="S143" s="173"/>
      <c r="T143" s="174"/>
      <c r="AT143" s="168" t="s">
        <v>152</v>
      </c>
      <c r="AU143" s="168" t="s">
        <v>85</v>
      </c>
      <c r="AV143" s="14" t="s">
        <v>85</v>
      </c>
      <c r="AW143" s="14" t="s">
        <v>31</v>
      </c>
      <c r="AX143" s="14" t="s">
        <v>83</v>
      </c>
      <c r="AY143" s="168" t="s">
        <v>139</v>
      </c>
    </row>
    <row r="144" spans="1:65" s="2" customFormat="1" ht="13.9" customHeight="1">
      <c r="A144" s="32"/>
      <c r="B144" s="144"/>
      <c r="C144" s="145" t="s">
        <v>140</v>
      </c>
      <c r="D144" s="145" t="s">
        <v>142</v>
      </c>
      <c r="E144" s="146" t="s">
        <v>155</v>
      </c>
      <c r="F144" s="147" t="s">
        <v>156</v>
      </c>
      <c r="G144" s="148" t="s">
        <v>150</v>
      </c>
      <c r="H144" s="149">
        <v>1.44</v>
      </c>
      <c r="I144" s="150"/>
      <c r="J144" s="151">
        <f>ROUND(I144*H144,2)</f>
        <v>0</v>
      </c>
      <c r="K144" s="152"/>
      <c r="L144" s="33"/>
      <c r="M144" s="153" t="s">
        <v>1</v>
      </c>
      <c r="N144" s="154" t="s">
        <v>40</v>
      </c>
      <c r="O144" s="58"/>
      <c r="P144" s="155">
        <f>O144*H144</f>
        <v>0</v>
      </c>
      <c r="Q144" s="155">
        <v>0.15414</v>
      </c>
      <c r="R144" s="155">
        <f>Q144*H144</f>
        <v>0.22196159999999998</v>
      </c>
      <c r="S144" s="155">
        <v>0</v>
      </c>
      <c r="T144" s="156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7" t="s">
        <v>146</v>
      </c>
      <c r="AT144" s="157" t="s">
        <v>142</v>
      </c>
      <c r="AU144" s="157" t="s">
        <v>85</v>
      </c>
      <c r="AY144" s="17" t="s">
        <v>139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7" t="s">
        <v>83</v>
      </c>
      <c r="BK144" s="158">
        <f>ROUND(I144*H144,2)</f>
        <v>0</v>
      </c>
      <c r="BL144" s="17" t="s">
        <v>146</v>
      </c>
      <c r="BM144" s="157" t="s">
        <v>157</v>
      </c>
    </row>
    <row r="145" spans="2:51" s="13" customFormat="1" ht="12">
      <c r="B145" s="159"/>
      <c r="D145" s="160" t="s">
        <v>152</v>
      </c>
      <c r="E145" s="161" t="s">
        <v>1</v>
      </c>
      <c r="F145" s="162" t="s">
        <v>158</v>
      </c>
      <c r="H145" s="161" t="s">
        <v>1</v>
      </c>
      <c r="I145" s="163"/>
      <c r="L145" s="159"/>
      <c r="M145" s="164"/>
      <c r="N145" s="165"/>
      <c r="O145" s="165"/>
      <c r="P145" s="165"/>
      <c r="Q145" s="165"/>
      <c r="R145" s="165"/>
      <c r="S145" s="165"/>
      <c r="T145" s="166"/>
      <c r="AT145" s="161" t="s">
        <v>152</v>
      </c>
      <c r="AU145" s="161" t="s">
        <v>85</v>
      </c>
      <c r="AV145" s="13" t="s">
        <v>83</v>
      </c>
      <c r="AW145" s="13" t="s">
        <v>31</v>
      </c>
      <c r="AX145" s="13" t="s">
        <v>75</v>
      </c>
      <c r="AY145" s="161" t="s">
        <v>139</v>
      </c>
    </row>
    <row r="146" spans="2:51" s="14" customFormat="1" ht="12">
      <c r="B146" s="167"/>
      <c r="D146" s="160" t="s">
        <v>152</v>
      </c>
      <c r="E146" s="168" t="s">
        <v>1</v>
      </c>
      <c r="F146" s="169" t="s">
        <v>159</v>
      </c>
      <c r="H146" s="170">
        <v>0.72</v>
      </c>
      <c r="I146" s="171"/>
      <c r="L146" s="167"/>
      <c r="M146" s="172"/>
      <c r="N146" s="173"/>
      <c r="O146" s="173"/>
      <c r="P146" s="173"/>
      <c r="Q146" s="173"/>
      <c r="R146" s="173"/>
      <c r="S146" s="173"/>
      <c r="T146" s="174"/>
      <c r="AT146" s="168" t="s">
        <v>152</v>
      </c>
      <c r="AU146" s="168" t="s">
        <v>85</v>
      </c>
      <c r="AV146" s="14" t="s">
        <v>85</v>
      </c>
      <c r="AW146" s="14" t="s">
        <v>31</v>
      </c>
      <c r="AX146" s="14" t="s">
        <v>75</v>
      </c>
      <c r="AY146" s="168" t="s">
        <v>139</v>
      </c>
    </row>
    <row r="147" spans="2:51" s="13" customFormat="1" ht="12">
      <c r="B147" s="159"/>
      <c r="D147" s="160" t="s">
        <v>152</v>
      </c>
      <c r="E147" s="161" t="s">
        <v>1</v>
      </c>
      <c r="F147" s="162" t="s">
        <v>160</v>
      </c>
      <c r="H147" s="161" t="s">
        <v>1</v>
      </c>
      <c r="I147" s="163"/>
      <c r="L147" s="159"/>
      <c r="M147" s="164"/>
      <c r="N147" s="165"/>
      <c r="O147" s="165"/>
      <c r="P147" s="165"/>
      <c r="Q147" s="165"/>
      <c r="R147" s="165"/>
      <c r="S147" s="165"/>
      <c r="T147" s="166"/>
      <c r="AT147" s="161" t="s">
        <v>152</v>
      </c>
      <c r="AU147" s="161" t="s">
        <v>85</v>
      </c>
      <c r="AV147" s="13" t="s">
        <v>83</v>
      </c>
      <c r="AW147" s="13" t="s">
        <v>31</v>
      </c>
      <c r="AX147" s="13" t="s">
        <v>75</v>
      </c>
      <c r="AY147" s="161" t="s">
        <v>139</v>
      </c>
    </row>
    <row r="148" spans="2:51" s="14" customFormat="1" ht="12">
      <c r="B148" s="167"/>
      <c r="D148" s="160" t="s">
        <v>152</v>
      </c>
      <c r="E148" s="168" t="s">
        <v>1</v>
      </c>
      <c r="F148" s="169" t="s">
        <v>159</v>
      </c>
      <c r="H148" s="170">
        <v>0.72</v>
      </c>
      <c r="I148" s="171"/>
      <c r="L148" s="167"/>
      <c r="M148" s="172"/>
      <c r="N148" s="173"/>
      <c r="O148" s="173"/>
      <c r="P148" s="173"/>
      <c r="Q148" s="173"/>
      <c r="R148" s="173"/>
      <c r="S148" s="173"/>
      <c r="T148" s="174"/>
      <c r="AT148" s="168" t="s">
        <v>152</v>
      </c>
      <c r="AU148" s="168" t="s">
        <v>85</v>
      </c>
      <c r="AV148" s="14" t="s">
        <v>85</v>
      </c>
      <c r="AW148" s="14" t="s">
        <v>31</v>
      </c>
      <c r="AX148" s="14" t="s">
        <v>75</v>
      </c>
      <c r="AY148" s="168" t="s">
        <v>139</v>
      </c>
    </row>
    <row r="149" spans="2:51" s="15" customFormat="1" ht="12">
      <c r="B149" s="175"/>
      <c r="D149" s="160" t="s">
        <v>152</v>
      </c>
      <c r="E149" s="176" t="s">
        <v>1</v>
      </c>
      <c r="F149" s="177" t="s">
        <v>161</v>
      </c>
      <c r="H149" s="178">
        <v>1.44</v>
      </c>
      <c r="I149" s="179"/>
      <c r="L149" s="175"/>
      <c r="M149" s="180"/>
      <c r="N149" s="181"/>
      <c r="O149" s="181"/>
      <c r="P149" s="181"/>
      <c r="Q149" s="181"/>
      <c r="R149" s="181"/>
      <c r="S149" s="181"/>
      <c r="T149" s="182"/>
      <c r="AT149" s="176" t="s">
        <v>152</v>
      </c>
      <c r="AU149" s="176" t="s">
        <v>85</v>
      </c>
      <c r="AV149" s="15" t="s">
        <v>146</v>
      </c>
      <c r="AW149" s="15" t="s">
        <v>31</v>
      </c>
      <c r="AX149" s="15" t="s">
        <v>83</v>
      </c>
      <c r="AY149" s="176" t="s">
        <v>139</v>
      </c>
    </row>
    <row r="150" spans="2:63" s="12" customFormat="1" ht="22.9" customHeight="1">
      <c r="B150" s="131"/>
      <c r="D150" s="132" t="s">
        <v>74</v>
      </c>
      <c r="E150" s="142" t="s">
        <v>162</v>
      </c>
      <c r="F150" s="142" t="s">
        <v>163</v>
      </c>
      <c r="I150" s="134"/>
      <c r="J150" s="143">
        <f>BK150</f>
        <v>0</v>
      </c>
      <c r="L150" s="131"/>
      <c r="M150" s="136"/>
      <c r="N150" s="137"/>
      <c r="O150" s="137"/>
      <c r="P150" s="138">
        <f>P151+SUM(P152:P178)</f>
        <v>0</v>
      </c>
      <c r="Q150" s="137"/>
      <c r="R150" s="138">
        <f>R151+SUM(R152:R178)</f>
        <v>10.97203588</v>
      </c>
      <c r="S150" s="137"/>
      <c r="T150" s="139">
        <f>T151+SUM(T152:T178)</f>
        <v>0</v>
      </c>
      <c r="AR150" s="132" t="s">
        <v>83</v>
      </c>
      <c r="AT150" s="140" t="s">
        <v>74</v>
      </c>
      <c r="AU150" s="140" t="s">
        <v>83</v>
      </c>
      <c r="AY150" s="132" t="s">
        <v>139</v>
      </c>
      <c r="BK150" s="141">
        <f>BK151+SUM(BK152:BK178)</f>
        <v>0</v>
      </c>
    </row>
    <row r="151" spans="1:65" s="2" customFormat="1" ht="13.9" customHeight="1">
      <c r="A151" s="32"/>
      <c r="B151" s="144"/>
      <c r="C151" s="145" t="s">
        <v>146</v>
      </c>
      <c r="D151" s="145" t="s">
        <v>142</v>
      </c>
      <c r="E151" s="146" t="s">
        <v>164</v>
      </c>
      <c r="F151" s="147" t="s">
        <v>165</v>
      </c>
      <c r="G151" s="148" t="s">
        <v>150</v>
      </c>
      <c r="H151" s="149">
        <v>1.735</v>
      </c>
      <c r="I151" s="150"/>
      <c r="J151" s="151">
        <f>ROUND(I151*H151,2)</f>
        <v>0</v>
      </c>
      <c r="K151" s="152"/>
      <c r="L151" s="33"/>
      <c r="M151" s="153" t="s">
        <v>1</v>
      </c>
      <c r="N151" s="154" t="s">
        <v>40</v>
      </c>
      <c r="O151" s="58"/>
      <c r="P151" s="155">
        <f>O151*H151</f>
        <v>0</v>
      </c>
      <c r="Q151" s="155">
        <v>0</v>
      </c>
      <c r="R151" s="155">
        <f>Q151*H151</f>
        <v>0</v>
      </c>
      <c r="S151" s="155">
        <v>0</v>
      </c>
      <c r="T151" s="156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7" t="s">
        <v>146</v>
      </c>
      <c r="AT151" s="157" t="s">
        <v>142</v>
      </c>
      <c r="AU151" s="157" t="s">
        <v>85</v>
      </c>
      <c r="AY151" s="17" t="s">
        <v>139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7" t="s">
        <v>83</v>
      </c>
      <c r="BK151" s="158">
        <f>ROUND(I151*H151,2)</f>
        <v>0</v>
      </c>
      <c r="BL151" s="17" t="s">
        <v>146</v>
      </c>
      <c r="BM151" s="157" t="s">
        <v>166</v>
      </c>
    </row>
    <row r="152" spans="2:51" s="13" customFormat="1" ht="12">
      <c r="B152" s="159"/>
      <c r="D152" s="160" t="s">
        <v>152</v>
      </c>
      <c r="E152" s="161" t="s">
        <v>1</v>
      </c>
      <c r="F152" s="162" t="s">
        <v>167</v>
      </c>
      <c r="H152" s="161" t="s">
        <v>1</v>
      </c>
      <c r="I152" s="163"/>
      <c r="L152" s="159"/>
      <c r="M152" s="164"/>
      <c r="N152" s="165"/>
      <c r="O152" s="165"/>
      <c r="P152" s="165"/>
      <c r="Q152" s="165"/>
      <c r="R152" s="165"/>
      <c r="S152" s="165"/>
      <c r="T152" s="166"/>
      <c r="AT152" s="161" t="s">
        <v>152</v>
      </c>
      <c r="AU152" s="161" t="s">
        <v>85</v>
      </c>
      <c r="AV152" s="13" t="s">
        <v>83</v>
      </c>
      <c r="AW152" s="13" t="s">
        <v>31</v>
      </c>
      <c r="AX152" s="13" t="s">
        <v>75</v>
      </c>
      <c r="AY152" s="161" t="s">
        <v>139</v>
      </c>
    </row>
    <row r="153" spans="2:51" s="14" customFormat="1" ht="12">
      <c r="B153" s="167"/>
      <c r="D153" s="160" t="s">
        <v>152</v>
      </c>
      <c r="E153" s="168" t="s">
        <v>1</v>
      </c>
      <c r="F153" s="169" t="s">
        <v>168</v>
      </c>
      <c r="H153" s="170">
        <v>1.298</v>
      </c>
      <c r="I153" s="171"/>
      <c r="L153" s="167"/>
      <c r="M153" s="172"/>
      <c r="N153" s="173"/>
      <c r="O153" s="173"/>
      <c r="P153" s="173"/>
      <c r="Q153" s="173"/>
      <c r="R153" s="173"/>
      <c r="S153" s="173"/>
      <c r="T153" s="174"/>
      <c r="AT153" s="168" t="s">
        <v>152</v>
      </c>
      <c r="AU153" s="168" t="s">
        <v>85</v>
      </c>
      <c r="AV153" s="14" t="s">
        <v>85</v>
      </c>
      <c r="AW153" s="14" t="s">
        <v>31</v>
      </c>
      <c r="AX153" s="14" t="s">
        <v>75</v>
      </c>
      <c r="AY153" s="168" t="s">
        <v>139</v>
      </c>
    </row>
    <row r="154" spans="2:51" s="13" customFormat="1" ht="12">
      <c r="B154" s="159"/>
      <c r="D154" s="160" t="s">
        <v>152</v>
      </c>
      <c r="E154" s="161" t="s">
        <v>1</v>
      </c>
      <c r="F154" s="162" t="s">
        <v>169</v>
      </c>
      <c r="H154" s="161" t="s">
        <v>1</v>
      </c>
      <c r="I154" s="163"/>
      <c r="L154" s="159"/>
      <c r="M154" s="164"/>
      <c r="N154" s="165"/>
      <c r="O154" s="165"/>
      <c r="P154" s="165"/>
      <c r="Q154" s="165"/>
      <c r="R154" s="165"/>
      <c r="S154" s="165"/>
      <c r="T154" s="166"/>
      <c r="AT154" s="161" t="s">
        <v>152</v>
      </c>
      <c r="AU154" s="161" t="s">
        <v>85</v>
      </c>
      <c r="AV154" s="13" t="s">
        <v>83</v>
      </c>
      <c r="AW154" s="13" t="s">
        <v>31</v>
      </c>
      <c r="AX154" s="13" t="s">
        <v>75</v>
      </c>
      <c r="AY154" s="161" t="s">
        <v>139</v>
      </c>
    </row>
    <row r="155" spans="2:51" s="14" customFormat="1" ht="12">
      <c r="B155" s="167"/>
      <c r="D155" s="160" t="s">
        <v>152</v>
      </c>
      <c r="E155" s="168" t="s">
        <v>1</v>
      </c>
      <c r="F155" s="169" t="s">
        <v>170</v>
      </c>
      <c r="H155" s="170">
        <v>0.437</v>
      </c>
      <c r="I155" s="171"/>
      <c r="L155" s="167"/>
      <c r="M155" s="172"/>
      <c r="N155" s="173"/>
      <c r="O155" s="173"/>
      <c r="P155" s="173"/>
      <c r="Q155" s="173"/>
      <c r="R155" s="173"/>
      <c r="S155" s="173"/>
      <c r="T155" s="174"/>
      <c r="AT155" s="168" t="s">
        <v>152</v>
      </c>
      <c r="AU155" s="168" t="s">
        <v>85</v>
      </c>
      <c r="AV155" s="14" t="s">
        <v>85</v>
      </c>
      <c r="AW155" s="14" t="s">
        <v>31</v>
      </c>
      <c r="AX155" s="14" t="s">
        <v>75</v>
      </c>
      <c r="AY155" s="168" t="s">
        <v>139</v>
      </c>
    </row>
    <row r="156" spans="2:51" s="15" customFormat="1" ht="12">
      <c r="B156" s="175"/>
      <c r="D156" s="160" t="s">
        <v>152</v>
      </c>
      <c r="E156" s="176" t="s">
        <v>1</v>
      </c>
      <c r="F156" s="177" t="s">
        <v>161</v>
      </c>
      <c r="H156" s="178">
        <v>1.735</v>
      </c>
      <c r="I156" s="179"/>
      <c r="L156" s="175"/>
      <c r="M156" s="180"/>
      <c r="N156" s="181"/>
      <c r="O156" s="181"/>
      <c r="P156" s="181"/>
      <c r="Q156" s="181"/>
      <c r="R156" s="181"/>
      <c r="S156" s="181"/>
      <c r="T156" s="182"/>
      <c r="AT156" s="176" t="s">
        <v>152</v>
      </c>
      <c r="AU156" s="176" t="s">
        <v>85</v>
      </c>
      <c r="AV156" s="15" t="s">
        <v>146</v>
      </c>
      <c r="AW156" s="15" t="s">
        <v>31</v>
      </c>
      <c r="AX156" s="15" t="s">
        <v>83</v>
      </c>
      <c r="AY156" s="176" t="s">
        <v>139</v>
      </c>
    </row>
    <row r="157" spans="1:65" s="2" customFormat="1" ht="22.15" customHeight="1">
      <c r="A157" s="32"/>
      <c r="B157" s="144"/>
      <c r="C157" s="145" t="s">
        <v>171</v>
      </c>
      <c r="D157" s="145" t="s">
        <v>142</v>
      </c>
      <c r="E157" s="146" t="s">
        <v>172</v>
      </c>
      <c r="F157" s="147" t="s">
        <v>173</v>
      </c>
      <c r="G157" s="148" t="s">
        <v>150</v>
      </c>
      <c r="H157" s="149">
        <v>35.5</v>
      </c>
      <c r="I157" s="150"/>
      <c r="J157" s="151">
        <f>ROUND(I157*H157,2)</f>
        <v>0</v>
      </c>
      <c r="K157" s="152"/>
      <c r="L157" s="33"/>
      <c r="M157" s="153" t="s">
        <v>1</v>
      </c>
      <c r="N157" s="154" t="s">
        <v>40</v>
      </c>
      <c r="O157" s="58"/>
      <c r="P157" s="155">
        <f>O157*H157</f>
        <v>0</v>
      </c>
      <c r="Q157" s="155">
        <v>0.0756</v>
      </c>
      <c r="R157" s="155">
        <f>Q157*H157</f>
        <v>2.6838</v>
      </c>
      <c r="S157" s="155">
        <v>0</v>
      </c>
      <c r="T157" s="156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7" t="s">
        <v>146</v>
      </c>
      <c r="AT157" s="157" t="s">
        <v>142</v>
      </c>
      <c r="AU157" s="157" t="s">
        <v>85</v>
      </c>
      <c r="AY157" s="17" t="s">
        <v>139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7" t="s">
        <v>83</v>
      </c>
      <c r="BK157" s="158">
        <f>ROUND(I157*H157,2)</f>
        <v>0</v>
      </c>
      <c r="BL157" s="17" t="s">
        <v>146</v>
      </c>
      <c r="BM157" s="157" t="s">
        <v>174</v>
      </c>
    </row>
    <row r="158" spans="2:51" s="13" customFormat="1" ht="12">
      <c r="B158" s="159"/>
      <c r="D158" s="160" t="s">
        <v>152</v>
      </c>
      <c r="E158" s="161" t="s">
        <v>1</v>
      </c>
      <c r="F158" s="162" t="s">
        <v>175</v>
      </c>
      <c r="H158" s="161" t="s">
        <v>1</v>
      </c>
      <c r="I158" s="163"/>
      <c r="L158" s="159"/>
      <c r="M158" s="164"/>
      <c r="N158" s="165"/>
      <c r="O158" s="165"/>
      <c r="P158" s="165"/>
      <c r="Q158" s="165"/>
      <c r="R158" s="165"/>
      <c r="S158" s="165"/>
      <c r="T158" s="166"/>
      <c r="AT158" s="161" t="s">
        <v>152</v>
      </c>
      <c r="AU158" s="161" t="s">
        <v>85</v>
      </c>
      <c r="AV158" s="13" t="s">
        <v>83</v>
      </c>
      <c r="AW158" s="13" t="s">
        <v>31</v>
      </c>
      <c r="AX158" s="13" t="s">
        <v>75</v>
      </c>
      <c r="AY158" s="161" t="s">
        <v>139</v>
      </c>
    </row>
    <row r="159" spans="2:51" s="14" customFormat="1" ht="12">
      <c r="B159" s="167"/>
      <c r="D159" s="160" t="s">
        <v>152</v>
      </c>
      <c r="E159" s="168" t="s">
        <v>1</v>
      </c>
      <c r="F159" s="169" t="s">
        <v>176</v>
      </c>
      <c r="H159" s="170">
        <v>21</v>
      </c>
      <c r="I159" s="171"/>
      <c r="L159" s="167"/>
      <c r="M159" s="172"/>
      <c r="N159" s="173"/>
      <c r="O159" s="173"/>
      <c r="P159" s="173"/>
      <c r="Q159" s="173"/>
      <c r="R159" s="173"/>
      <c r="S159" s="173"/>
      <c r="T159" s="174"/>
      <c r="AT159" s="168" t="s">
        <v>152</v>
      </c>
      <c r="AU159" s="168" t="s">
        <v>85</v>
      </c>
      <c r="AV159" s="14" t="s">
        <v>85</v>
      </c>
      <c r="AW159" s="14" t="s">
        <v>31</v>
      </c>
      <c r="AX159" s="14" t="s">
        <v>75</v>
      </c>
      <c r="AY159" s="168" t="s">
        <v>139</v>
      </c>
    </row>
    <row r="160" spans="2:51" s="13" customFormat="1" ht="12">
      <c r="B160" s="159"/>
      <c r="D160" s="160" t="s">
        <v>152</v>
      </c>
      <c r="E160" s="161" t="s">
        <v>1</v>
      </c>
      <c r="F160" s="162" t="s">
        <v>177</v>
      </c>
      <c r="H160" s="161" t="s">
        <v>1</v>
      </c>
      <c r="I160" s="163"/>
      <c r="L160" s="159"/>
      <c r="M160" s="164"/>
      <c r="N160" s="165"/>
      <c r="O160" s="165"/>
      <c r="P160" s="165"/>
      <c r="Q160" s="165"/>
      <c r="R160" s="165"/>
      <c r="S160" s="165"/>
      <c r="T160" s="166"/>
      <c r="AT160" s="161" t="s">
        <v>152</v>
      </c>
      <c r="AU160" s="161" t="s">
        <v>85</v>
      </c>
      <c r="AV160" s="13" t="s">
        <v>83</v>
      </c>
      <c r="AW160" s="13" t="s">
        <v>31</v>
      </c>
      <c r="AX160" s="13" t="s">
        <v>75</v>
      </c>
      <c r="AY160" s="161" t="s">
        <v>139</v>
      </c>
    </row>
    <row r="161" spans="2:51" s="14" customFormat="1" ht="12">
      <c r="B161" s="167"/>
      <c r="D161" s="160" t="s">
        <v>152</v>
      </c>
      <c r="E161" s="168" t="s">
        <v>1</v>
      </c>
      <c r="F161" s="169" t="s">
        <v>178</v>
      </c>
      <c r="H161" s="170">
        <v>10.5</v>
      </c>
      <c r="I161" s="171"/>
      <c r="L161" s="167"/>
      <c r="M161" s="172"/>
      <c r="N161" s="173"/>
      <c r="O161" s="173"/>
      <c r="P161" s="173"/>
      <c r="Q161" s="173"/>
      <c r="R161" s="173"/>
      <c r="S161" s="173"/>
      <c r="T161" s="174"/>
      <c r="AT161" s="168" t="s">
        <v>152</v>
      </c>
      <c r="AU161" s="168" t="s">
        <v>85</v>
      </c>
      <c r="AV161" s="14" t="s">
        <v>85</v>
      </c>
      <c r="AW161" s="14" t="s">
        <v>31</v>
      </c>
      <c r="AX161" s="14" t="s">
        <v>75</v>
      </c>
      <c r="AY161" s="168" t="s">
        <v>139</v>
      </c>
    </row>
    <row r="162" spans="2:51" s="13" customFormat="1" ht="12">
      <c r="B162" s="159"/>
      <c r="D162" s="160" t="s">
        <v>152</v>
      </c>
      <c r="E162" s="161" t="s">
        <v>1</v>
      </c>
      <c r="F162" s="162" t="s">
        <v>179</v>
      </c>
      <c r="H162" s="161" t="s">
        <v>1</v>
      </c>
      <c r="I162" s="163"/>
      <c r="L162" s="159"/>
      <c r="M162" s="164"/>
      <c r="N162" s="165"/>
      <c r="O162" s="165"/>
      <c r="P162" s="165"/>
      <c r="Q162" s="165"/>
      <c r="R162" s="165"/>
      <c r="S162" s="165"/>
      <c r="T162" s="166"/>
      <c r="AT162" s="161" t="s">
        <v>152</v>
      </c>
      <c r="AU162" s="161" t="s">
        <v>85</v>
      </c>
      <c r="AV162" s="13" t="s">
        <v>83</v>
      </c>
      <c r="AW162" s="13" t="s">
        <v>31</v>
      </c>
      <c r="AX162" s="13" t="s">
        <v>75</v>
      </c>
      <c r="AY162" s="161" t="s">
        <v>139</v>
      </c>
    </row>
    <row r="163" spans="2:51" s="14" customFormat="1" ht="12">
      <c r="B163" s="167"/>
      <c r="D163" s="160" t="s">
        <v>152</v>
      </c>
      <c r="E163" s="168" t="s">
        <v>1</v>
      </c>
      <c r="F163" s="169" t="s">
        <v>180</v>
      </c>
      <c r="H163" s="170">
        <v>4</v>
      </c>
      <c r="I163" s="171"/>
      <c r="L163" s="167"/>
      <c r="M163" s="172"/>
      <c r="N163" s="173"/>
      <c r="O163" s="173"/>
      <c r="P163" s="173"/>
      <c r="Q163" s="173"/>
      <c r="R163" s="173"/>
      <c r="S163" s="173"/>
      <c r="T163" s="174"/>
      <c r="AT163" s="168" t="s">
        <v>152</v>
      </c>
      <c r="AU163" s="168" t="s">
        <v>85</v>
      </c>
      <c r="AV163" s="14" t="s">
        <v>85</v>
      </c>
      <c r="AW163" s="14" t="s">
        <v>31</v>
      </c>
      <c r="AX163" s="14" t="s">
        <v>75</v>
      </c>
      <c r="AY163" s="168" t="s">
        <v>139</v>
      </c>
    </row>
    <row r="164" spans="2:51" s="15" customFormat="1" ht="12">
      <c r="B164" s="175"/>
      <c r="D164" s="160" t="s">
        <v>152</v>
      </c>
      <c r="E164" s="176" t="s">
        <v>1</v>
      </c>
      <c r="F164" s="177" t="s">
        <v>161</v>
      </c>
      <c r="H164" s="178">
        <v>35.5</v>
      </c>
      <c r="I164" s="179"/>
      <c r="L164" s="175"/>
      <c r="M164" s="180"/>
      <c r="N164" s="181"/>
      <c r="O164" s="181"/>
      <c r="P164" s="181"/>
      <c r="Q164" s="181"/>
      <c r="R164" s="181"/>
      <c r="S164" s="181"/>
      <c r="T164" s="182"/>
      <c r="AT164" s="176" t="s">
        <v>152</v>
      </c>
      <c r="AU164" s="176" t="s">
        <v>85</v>
      </c>
      <c r="AV164" s="15" t="s">
        <v>146</v>
      </c>
      <c r="AW164" s="15" t="s">
        <v>31</v>
      </c>
      <c r="AX164" s="15" t="s">
        <v>83</v>
      </c>
      <c r="AY164" s="176" t="s">
        <v>139</v>
      </c>
    </row>
    <row r="165" spans="1:65" s="2" customFormat="1" ht="22.15" customHeight="1">
      <c r="A165" s="32"/>
      <c r="B165" s="144"/>
      <c r="C165" s="145" t="s">
        <v>162</v>
      </c>
      <c r="D165" s="145" t="s">
        <v>142</v>
      </c>
      <c r="E165" s="146" t="s">
        <v>181</v>
      </c>
      <c r="F165" s="147" t="s">
        <v>182</v>
      </c>
      <c r="G165" s="148" t="s">
        <v>150</v>
      </c>
      <c r="H165" s="149">
        <v>35.5</v>
      </c>
      <c r="I165" s="150"/>
      <c r="J165" s="151">
        <f>ROUND(I165*H165,2)</f>
        <v>0</v>
      </c>
      <c r="K165" s="152"/>
      <c r="L165" s="33"/>
      <c r="M165" s="153" t="s">
        <v>1</v>
      </c>
      <c r="N165" s="154" t="s">
        <v>40</v>
      </c>
      <c r="O165" s="58"/>
      <c r="P165" s="155">
        <f>O165*H165</f>
        <v>0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7" t="s">
        <v>146</v>
      </c>
      <c r="AT165" s="157" t="s">
        <v>142</v>
      </c>
      <c r="AU165" s="157" t="s">
        <v>85</v>
      </c>
      <c r="AY165" s="17" t="s">
        <v>139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7" t="s">
        <v>83</v>
      </c>
      <c r="BK165" s="158">
        <f>ROUND(I165*H165,2)</f>
        <v>0</v>
      </c>
      <c r="BL165" s="17" t="s">
        <v>146</v>
      </c>
      <c r="BM165" s="157" t="s">
        <v>183</v>
      </c>
    </row>
    <row r="166" spans="1:65" s="2" customFormat="1" ht="22.15" customHeight="1">
      <c r="A166" s="32"/>
      <c r="B166" s="144"/>
      <c r="C166" s="145" t="s">
        <v>184</v>
      </c>
      <c r="D166" s="145" t="s">
        <v>142</v>
      </c>
      <c r="E166" s="146" t="s">
        <v>185</v>
      </c>
      <c r="F166" s="147" t="s">
        <v>186</v>
      </c>
      <c r="G166" s="148" t="s">
        <v>187</v>
      </c>
      <c r="H166" s="149">
        <v>57.54</v>
      </c>
      <c r="I166" s="150"/>
      <c r="J166" s="151">
        <f>ROUND(I166*H166,2)</f>
        <v>0</v>
      </c>
      <c r="K166" s="152"/>
      <c r="L166" s="33"/>
      <c r="M166" s="153" t="s">
        <v>1</v>
      </c>
      <c r="N166" s="154" t="s">
        <v>40</v>
      </c>
      <c r="O166" s="58"/>
      <c r="P166" s="155">
        <f>O166*H166</f>
        <v>0</v>
      </c>
      <c r="Q166" s="155">
        <v>2E-05</v>
      </c>
      <c r="R166" s="155">
        <f>Q166*H166</f>
        <v>0.0011508</v>
      </c>
      <c r="S166" s="155">
        <v>0</v>
      </c>
      <c r="T166" s="156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7" t="s">
        <v>146</v>
      </c>
      <c r="AT166" s="157" t="s">
        <v>142</v>
      </c>
      <c r="AU166" s="157" t="s">
        <v>85</v>
      </c>
      <c r="AY166" s="17" t="s">
        <v>139</v>
      </c>
      <c r="BE166" s="158">
        <f>IF(N166="základní",J166,0)</f>
        <v>0</v>
      </c>
      <c r="BF166" s="158">
        <f>IF(N166="snížená",J166,0)</f>
        <v>0</v>
      </c>
      <c r="BG166" s="158">
        <f>IF(N166="zákl. přenesená",J166,0)</f>
        <v>0</v>
      </c>
      <c r="BH166" s="158">
        <f>IF(N166="sníž. přenesená",J166,0)</f>
        <v>0</v>
      </c>
      <c r="BI166" s="158">
        <f>IF(N166="nulová",J166,0)</f>
        <v>0</v>
      </c>
      <c r="BJ166" s="17" t="s">
        <v>83</v>
      </c>
      <c r="BK166" s="158">
        <f>ROUND(I166*H166,2)</f>
        <v>0</v>
      </c>
      <c r="BL166" s="17" t="s">
        <v>146</v>
      </c>
      <c r="BM166" s="157" t="s">
        <v>188</v>
      </c>
    </row>
    <row r="167" spans="2:51" s="13" customFormat="1" ht="12">
      <c r="B167" s="159"/>
      <c r="D167" s="160" t="s">
        <v>152</v>
      </c>
      <c r="E167" s="161" t="s">
        <v>1</v>
      </c>
      <c r="F167" s="162" t="s">
        <v>189</v>
      </c>
      <c r="H167" s="161" t="s">
        <v>1</v>
      </c>
      <c r="I167" s="163"/>
      <c r="L167" s="159"/>
      <c r="M167" s="164"/>
      <c r="N167" s="165"/>
      <c r="O167" s="165"/>
      <c r="P167" s="165"/>
      <c r="Q167" s="165"/>
      <c r="R167" s="165"/>
      <c r="S167" s="165"/>
      <c r="T167" s="166"/>
      <c r="AT167" s="161" t="s">
        <v>152</v>
      </c>
      <c r="AU167" s="161" t="s">
        <v>85</v>
      </c>
      <c r="AV167" s="13" t="s">
        <v>83</v>
      </c>
      <c r="AW167" s="13" t="s">
        <v>31</v>
      </c>
      <c r="AX167" s="13" t="s">
        <v>75</v>
      </c>
      <c r="AY167" s="161" t="s">
        <v>139</v>
      </c>
    </row>
    <row r="168" spans="2:51" s="14" customFormat="1" ht="12">
      <c r="B168" s="167"/>
      <c r="D168" s="160" t="s">
        <v>152</v>
      </c>
      <c r="E168" s="168" t="s">
        <v>1</v>
      </c>
      <c r="F168" s="169" t="s">
        <v>190</v>
      </c>
      <c r="H168" s="170">
        <v>5.16</v>
      </c>
      <c r="I168" s="171"/>
      <c r="L168" s="167"/>
      <c r="M168" s="172"/>
      <c r="N168" s="173"/>
      <c r="O168" s="173"/>
      <c r="P168" s="173"/>
      <c r="Q168" s="173"/>
      <c r="R168" s="173"/>
      <c r="S168" s="173"/>
      <c r="T168" s="174"/>
      <c r="AT168" s="168" t="s">
        <v>152</v>
      </c>
      <c r="AU168" s="168" t="s">
        <v>85</v>
      </c>
      <c r="AV168" s="14" t="s">
        <v>85</v>
      </c>
      <c r="AW168" s="14" t="s">
        <v>31</v>
      </c>
      <c r="AX168" s="14" t="s">
        <v>75</v>
      </c>
      <c r="AY168" s="168" t="s">
        <v>139</v>
      </c>
    </row>
    <row r="169" spans="2:51" s="13" customFormat="1" ht="12">
      <c r="B169" s="159"/>
      <c r="D169" s="160" t="s">
        <v>152</v>
      </c>
      <c r="E169" s="161" t="s">
        <v>1</v>
      </c>
      <c r="F169" s="162" t="s">
        <v>191</v>
      </c>
      <c r="H169" s="161" t="s">
        <v>1</v>
      </c>
      <c r="I169" s="163"/>
      <c r="L169" s="159"/>
      <c r="M169" s="164"/>
      <c r="N169" s="165"/>
      <c r="O169" s="165"/>
      <c r="P169" s="165"/>
      <c r="Q169" s="165"/>
      <c r="R169" s="165"/>
      <c r="S169" s="165"/>
      <c r="T169" s="166"/>
      <c r="AT169" s="161" t="s">
        <v>152</v>
      </c>
      <c r="AU169" s="161" t="s">
        <v>85</v>
      </c>
      <c r="AV169" s="13" t="s">
        <v>83</v>
      </c>
      <c r="AW169" s="13" t="s">
        <v>31</v>
      </c>
      <c r="AX169" s="13" t="s">
        <v>75</v>
      </c>
      <c r="AY169" s="161" t="s">
        <v>139</v>
      </c>
    </row>
    <row r="170" spans="2:51" s="14" customFormat="1" ht="12">
      <c r="B170" s="167"/>
      <c r="D170" s="160" t="s">
        <v>152</v>
      </c>
      <c r="E170" s="168" t="s">
        <v>1</v>
      </c>
      <c r="F170" s="169" t="s">
        <v>192</v>
      </c>
      <c r="H170" s="170">
        <v>25.02</v>
      </c>
      <c r="I170" s="171"/>
      <c r="L170" s="167"/>
      <c r="M170" s="172"/>
      <c r="N170" s="173"/>
      <c r="O170" s="173"/>
      <c r="P170" s="173"/>
      <c r="Q170" s="173"/>
      <c r="R170" s="173"/>
      <c r="S170" s="173"/>
      <c r="T170" s="174"/>
      <c r="AT170" s="168" t="s">
        <v>152</v>
      </c>
      <c r="AU170" s="168" t="s">
        <v>85</v>
      </c>
      <c r="AV170" s="14" t="s">
        <v>85</v>
      </c>
      <c r="AW170" s="14" t="s">
        <v>31</v>
      </c>
      <c r="AX170" s="14" t="s">
        <v>75</v>
      </c>
      <c r="AY170" s="168" t="s">
        <v>139</v>
      </c>
    </row>
    <row r="171" spans="2:51" s="13" customFormat="1" ht="12">
      <c r="B171" s="159"/>
      <c r="D171" s="160" t="s">
        <v>152</v>
      </c>
      <c r="E171" s="161" t="s">
        <v>1</v>
      </c>
      <c r="F171" s="162" t="s">
        <v>153</v>
      </c>
      <c r="H171" s="161" t="s">
        <v>1</v>
      </c>
      <c r="I171" s="163"/>
      <c r="L171" s="159"/>
      <c r="M171" s="164"/>
      <c r="N171" s="165"/>
      <c r="O171" s="165"/>
      <c r="P171" s="165"/>
      <c r="Q171" s="165"/>
      <c r="R171" s="165"/>
      <c r="S171" s="165"/>
      <c r="T171" s="166"/>
      <c r="AT171" s="161" t="s">
        <v>152</v>
      </c>
      <c r="AU171" s="161" t="s">
        <v>85</v>
      </c>
      <c r="AV171" s="13" t="s">
        <v>83</v>
      </c>
      <c r="AW171" s="13" t="s">
        <v>31</v>
      </c>
      <c r="AX171" s="13" t="s">
        <v>75</v>
      </c>
      <c r="AY171" s="161" t="s">
        <v>139</v>
      </c>
    </row>
    <row r="172" spans="2:51" s="14" customFormat="1" ht="12">
      <c r="B172" s="167"/>
      <c r="D172" s="160" t="s">
        <v>152</v>
      </c>
      <c r="E172" s="168" t="s">
        <v>1</v>
      </c>
      <c r="F172" s="169" t="s">
        <v>193</v>
      </c>
      <c r="H172" s="170">
        <v>16.08</v>
      </c>
      <c r="I172" s="171"/>
      <c r="L172" s="167"/>
      <c r="M172" s="172"/>
      <c r="N172" s="173"/>
      <c r="O172" s="173"/>
      <c r="P172" s="173"/>
      <c r="Q172" s="173"/>
      <c r="R172" s="173"/>
      <c r="S172" s="173"/>
      <c r="T172" s="174"/>
      <c r="AT172" s="168" t="s">
        <v>152</v>
      </c>
      <c r="AU172" s="168" t="s">
        <v>85</v>
      </c>
      <c r="AV172" s="14" t="s">
        <v>85</v>
      </c>
      <c r="AW172" s="14" t="s">
        <v>31</v>
      </c>
      <c r="AX172" s="14" t="s">
        <v>75</v>
      </c>
      <c r="AY172" s="168" t="s">
        <v>139</v>
      </c>
    </row>
    <row r="173" spans="2:51" s="13" customFormat="1" ht="12">
      <c r="B173" s="159"/>
      <c r="D173" s="160" t="s">
        <v>152</v>
      </c>
      <c r="E173" s="161" t="s">
        <v>1</v>
      </c>
      <c r="F173" s="162" t="s">
        <v>158</v>
      </c>
      <c r="H173" s="161" t="s">
        <v>1</v>
      </c>
      <c r="I173" s="163"/>
      <c r="L173" s="159"/>
      <c r="M173" s="164"/>
      <c r="N173" s="165"/>
      <c r="O173" s="165"/>
      <c r="P173" s="165"/>
      <c r="Q173" s="165"/>
      <c r="R173" s="165"/>
      <c r="S173" s="165"/>
      <c r="T173" s="166"/>
      <c r="AT173" s="161" t="s">
        <v>152</v>
      </c>
      <c r="AU173" s="161" t="s">
        <v>85</v>
      </c>
      <c r="AV173" s="13" t="s">
        <v>83</v>
      </c>
      <c r="AW173" s="13" t="s">
        <v>31</v>
      </c>
      <c r="AX173" s="13" t="s">
        <v>75</v>
      </c>
      <c r="AY173" s="161" t="s">
        <v>139</v>
      </c>
    </row>
    <row r="174" spans="2:51" s="14" customFormat="1" ht="12">
      <c r="B174" s="167"/>
      <c r="D174" s="160" t="s">
        <v>152</v>
      </c>
      <c r="E174" s="168" t="s">
        <v>1</v>
      </c>
      <c r="F174" s="169" t="s">
        <v>194</v>
      </c>
      <c r="H174" s="170">
        <v>6.68</v>
      </c>
      <c r="I174" s="171"/>
      <c r="L174" s="167"/>
      <c r="M174" s="172"/>
      <c r="N174" s="173"/>
      <c r="O174" s="173"/>
      <c r="P174" s="173"/>
      <c r="Q174" s="173"/>
      <c r="R174" s="173"/>
      <c r="S174" s="173"/>
      <c r="T174" s="174"/>
      <c r="AT174" s="168" t="s">
        <v>152</v>
      </c>
      <c r="AU174" s="168" t="s">
        <v>85</v>
      </c>
      <c r="AV174" s="14" t="s">
        <v>85</v>
      </c>
      <c r="AW174" s="14" t="s">
        <v>31</v>
      </c>
      <c r="AX174" s="14" t="s">
        <v>75</v>
      </c>
      <c r="AY174" s="168" t="s">
        <v>139</v>
      </c>
    </row>
    <row r="175" spans="2:51" s="13" customFormat="1" ht="12">
      <c r="B175" s="159"/>
      <c r="D175" s="160" t="s">
        <v>152</v>
      </c>
      <c r="E175" s="161" t="s">
        <v>1</v>
      </c>
      <c r="F175" s="162" t="s">
        <v>160</v>
      </c>
      <c r="H175" s="161" t="s">
        <v>1</v>
      </c>
      <c r="I175" s="163"/>
      <c r="L175" s="159"/>
      <c r="M175" s="164"/>
      <c r="N175" s="165"/>
      <c r="O175" s="165"/>
      <c r="P175" s="165"/>
      <c r="Q175" s="165"/>
      <c r="R175" s="165"/>
      <c r="S175" s="165"/>
      <c r="T175" s="166"/>
      <c r="AT175" s="161" t="s">
        <v>152</v>
      </c>
      <c r="AU175" s="161" t="s">
        <v>85</v>
      </c>
      <c r="AV175" s="13" t="s">
        <v>83</v>
      </c>
      <c r="AW175" s="13" t="s">
        <v>31</v>
      </c>
      <c r="AX175" s="13" t="s">
        <v>75</v>
      </c>
      <c r="AY175" s="161" t="s">
        <v>139</v>
      </c>
    </row>
    <row r="176" spans="2:51" s="14" customFormat="1" ht="12">
      <c r="B176" s="167"/>
      <c r="D176" s="160" t="s">
        <v>152</v>
      </c>
      <c r="E176" s="168" t="s">
        <v>1</v>
      </c>
      <c r="F176" s="169" t="s">
        <v>195</v>
      </c>
      <c r="H176" s="170">
        <v>4.6</v>
      </c>
      <c r="I176" s="171"/>
      <c r="L176" s="167"/>
      <c r="M176" s="172"/>
      <c r="N176" s="173"/>
      <c r="O176" s="173"/>
      <c r="P176" s="173"/>
      <c r="Q176" s="173"/>
      <c r="R176" s="173"/>
      <c r="S176" s="173"/>
      <c r="T176" s="174"/>
      <c r="AT176" s="168" t="s">
        <v>152</v>
      </c>
      <c r="AU176" s="168" t="s">
        <v>85</v>
      </c>
      <c r="AV176" s="14" t="s">
        <v>85</v>
      </c>
      <c r="AW176" s="14" t="s">
        <v>31</v>
      </c>
      <c r="AX176" s="14" t="s">
        <v>75</v>
      </c>
      <c r="AY176" s="168" t="s">
        <v>139</v>
      </c>
    </row>
    <row r="177" spans="2:51" s="15" customFormat="1" ht="12">
      <c r="B177" s="175"/>
      <c r="D177" s="160" t="s">
        <v>152</v>
      </c>
      <c r="E177" s="176" t="s">
        <v>1</v>
      </c>
      <c r="F177" s="177" t="s">
        <v>161</v>
      </c>
      <c r="H177" s="178">
        <v>57.54</v>
      </c>
      <c r="I177" s="179"/>
      <c r="L177" s="175"/>
      <c r="M177" s="180"/>
      <c r="N177" s="181"/>
      <c r="O177" s="181"/>
      <c r="P177" s="181"/>
      <c r="Q177" s="181"/>
      <c r="R177" s="181"/>
      <c r="S177" s="181"/>
      <c r="T177" s="182"/>
      <c r="AT177" s="176" t="s">
        <v>152</v>
      </c>
      <c r="AU177" s="176" t="s">
        <v>85</v>
      </c>
      <c r="AV177" s="15" t="s">
        <v>146</v>
      </c>
      <c r="AW177" s="15" t="s">
        <v>31</v>
      </c>
      <c r="AX177" s="15" t="s">
        <v>83</v>
      </c>
      <c r="AY177" s="176" t="s">
        <v>139</v>
      </c>
    </row>
    <row r="178" spans="2:63" s="12" customFormat="1" ht="20.85" customHeight="1">
      <c r="B178" s="131"/>
      <c r="D178" s="132" t="s">
        <v>74</v>
      </c>
      <c r="E178" s="142" t="s">
        <v>196</v>
      </c>
      <c r="F178" s="142" t="s">
        <v>197</v>
      </c>
      <c r="I178" s="134"/>
      <c r="J178" s="143">
        <f>BK178</f>
        <v>0</v>
      </c>
      <c r="L178" s="131"/>
      <c r="M178" s="136"/>
      <c r="N178" s="137"/>
      <c r="O178" s="137"/>
      <c r="P178" s="138">
        <f>SUM(P179:P220)</f>
        <v>0</v>
      </c>
      <c r="Q178" s="137"/>
      <c r="R178" s="138">
        <f>SUM(R179:R220)</f>
        <v>8.28708508</v>
      </c>
      <c r="S178" s="137"/>
      <c r="T178" s="139">
        <f>SUM(T179:T220)</f>
        <v>0</v>
      </c>
      <c r="AR178" s="132" t="s">
        <v>83</v>
      </c>
      <c r="AT178" s="140" t="s">
        <v>74</v>
      </c>
      <c r="AU178" s="140" t="s">
        <v>85</v>
      </c>
      <c r="AY178" s="132" t="s">
        <v>139</v>
      </c>
      <c r="BK178" s="141">
        <f>SUM(BK179:BK220)</f>
        <v>0</v>
      </c>
    </row>
    <row r="179" spans="1:65" s="2" customFormat="1" ht="22.15" customHeight="1">
      <c r="A179" s="32"/>
      <c r="B179" s="144"/>
      <c r="C179" s="145" t="s">
        <v>198</v>
      </c>
      <c r="D179" s="145" t="s">
        <v>142</v>
      </c>
      <c r="E179" s="146" t="s">
        <v>199</v>
      </c>
      <c r="F179" s="147" t="s">
        <v>200</v>
      </c>
      <c r="G179" s="148" t="s">
        <v>150</v>
      </c>
      <c r="H179" s="149">
        <v>315.5</v>
      </c>
      <c r="I179" s="150"/>
      <c r="J179" s="151">
        <f>ROUND(I179*H179,2)</f>
        <v>0</v>
      </c>
      <c r="K179" s="152"/>
      <c r="L179" s="33"/>
      <c r="M179" s="153" t="s">
        <v>1</v>
      </c>
      <c r="N179" s="154" t="s">
        <v>40</v>
      </c>
      <c r="O179" s="58"/>
      <c r="P179" s="155">
        <f>O179*H179</f>
        <v>0</v>
      </c>
      <c r="Q179" s="155">
        <v>0.00026</v>
      </c>
      <c r="R179" s="155">
        <f>Q179*H179</f>
        <v>0.08202999999999999</v>
      </c>
      <c r="S179" s="155">
        <v>0</v>
      </c>
      <c r="T179" s="156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7" t="s">
        <v>146</v>
      </c>
      <c r="AT179" s="157" t="s">
        <v>142</v>
      </c>
      <c r="AU179" s="157" t="s">
        <v>140</v>
      </c>
      <c r="AY179" s="17" t="s">
        <v>139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7" t="s">
        <v>83</v>
      </c>
      <c r="BK179" s="158">
        <f>ROUND(I179*H179,2)</f>
        <v>0</v>
      </c>
      <c r="BL179" s="17" t="s">
        <v>146</v>
      </c>
      <c r="BM179" s="157" t="s">
        <v>201</v>
      </c>
    </row>
    <row r="180" spans="2:51" s="13" customFormat="1" ht="12">
      <c r="B180" s="159"/>
      <c r="D180" s="160" t="s">
        <v>152</v>
      </c>
      <c r="E180" s="161" t="s">
        <v>1</v>
      </c>
      <c r="F180" s="162" t="s">
        <v>202</v>
      </c>
      <c r="H180" s="161" t="s">
        <v>1</v>
      </c>
      <c r="I180" s="163"/>
      <c r="L180" s="159"/>
      <c r="M180" s="164"/>
      <c r="N180" s="165"/>
      <c r="O180" s="165"/>
      <c r="P180" s="165"/>
      <c r="Q180" s="165"/>
      <c r="R180" s="165"/>
      <c r="S180" s="165"/>
      <c r="T180" s="166"/>
      <c r="AT180" s="161" t="s">
        <v>152</v>
      </c>
      <c r="AU180" s="161" t="s">
        <v>140</v>
      </c>
      <c r="AV180" s="13" t="s">
        <v>83</v>
      </c>
      <c r="AW180" s="13" t="s">
        <v>31</v>
      </c>
      <c r="AX180" s="13" t="s">
        <v>75</v>
      </c>
      <c r="AY180" s="161" t="s">
        <v>139</v>
      </c>
    </row>
    <row r="181" spans="2:51" s="14" customFormat="1" ht="12">
      <c r="B181" s="167"/>
      <c r="D181" s="160" t="s">
        <v>152</v>
      </c>
      <c r="E181" s="168" t="s">
        <v>1</v>
      </c>
      <c r="F181" s="169" t="s">
        <v>176</v>
      </c>
      <c r="H181" s="170">
        <v>21</v>
      </c>
      <c r="I181" s="171"/>
      <c r="L181" s="167"/>
      <c r="M181" s="172"/>
      <c r="N181" s="173"/>
      <c r="O181" s="173"/>
      <c r="P181" s="173"/>
      <c r="Q181" s="173"/>
      <c r="R181" s="173"/>
      <c r="S181" s="173"/>
      <c r="T181" s="174"/>
      <c r="AT181" s="168" t="s">
        <v>152</v>
      </c>
      <c r="AU181" s="168" t="s">
        <v>140</v>
      </c>
      <c r="AV181" s="14" t="s">
        <v>85</v>
      </c>
      <c r="AW181" s="14" t="s">
        <v>31</v>
      </c>
      <c r="AX181" s="14" t="s">
        <v>75</v>
      </c>
      <c r="AY181" s="168" t="s">
        <v>139</v>
      </c>
    </row>
    <row r="182" spans="2:51" s="13" customFormat="1" ht="12">
      <c r="B182" s="159"/>
      <c r="D182" s="160" t="s">
        <v>152</v>
      </c>
      <c r="E182" s="161" t="s">
        <v>1</v>
      </c>
      <c r="F182" s="162" t="s">
        <v>203</v>
      </c>
      <c r="H182" s="161" t="s">
        <v>1</v>
      </c>
      <c r="I182" s="163"/>
      <c r="L182" s="159"/>
      <c r="M182" s="164"/>
      <c r="N182" s="165"/>
      <c r="O182" s="165"/>
      <c r="P182" s="165"/>
      <c r="Q182" s="165"/>
      <c r="R182" s="165"/>
      <c r="S182" s="165"/>
      <c r="T182" s="166"/>
      <c r="AT182" s="161" t="s">
        <v>152</v>
      </c>
      <c r="AU182" s="161" t="s">
        <v>140</v>
      </c>
      <c r="AV182" s="13" t="s">
        <v>83</v>
      </c>
      <c r="AW182" s="13" t="s">
        <v>31</v>
      </c>
      <c r="AX182" s="13" t="s">
        <v>75</v>
      </c>
      <c r="AY182" s="161" t="s">
        <v>139</v>
      </c>
    </row>
    <row r="183" spans="2:51" s="14" customFormat="1" ht="12">
      <c r="B183" s="167"/>
      <c r="D183" s="160" t="s">
        <v>152</v>
      </c>
      <c r="E183" s="168" t="s">
        <v>1</v>
      </c>
      <c r="F183" s="169" t="s">
        <v>204</v>
      </c>
      <c r="H183" s="170">
        <v>250</v>
      </c>
      <c r="I183" s="171"/>
      <c r="L183" s="167"/>
      <c r="M183" s="172"/>
      <c r="N183" s="173"/>
      <c r="O183" s="173"/>
      <c r="P183" s="173"/>
      <c r="Q183" s="173"/>
      <c r="R183" s="173"/>
      <c r="S183" s="173"/>
      <c r="T183" s="174"/>
      <c r="AT183" s="168" t="s">
        <v>152</v>
      </c>
      <c r="AU183" s="168" t="s">
        <v>140</v>
      </c>
      <c r="AV183" s="14" t="s">
        <v>85</v>
      </c>
      <c r="AW183" s="14" t="s">
        <v>31</v>
      </c>
      <c r="AX183" s="14" t="s">
        <v>75</v>
      </c>
      <c r="AY183" s="168" t="s">
        <v>139</v>
      </c>
    </row>
    <row r="184" spans="2:51" s="13" customFormat="1" ht="12">
      <c r="B184" s="159"/>
      <c r="D184" s="160" t="s">
        <v>152</v>
      </c>
      <c r="E184" s="161" t="s">
        <v>1</v>
      </c>
      <c r="F184" s="162" t="s">
        <v>153</v>
      </c>
      <c r="H184" s="161" t="s">
        <v>1</v>
      </c>
      <c r="I184" s="163"/>
      <c r="L184" s="159"/>
      <c r="M184" s="164"/>
      <c r="N184" s="165"/>
      <c r="O184" s="165"/>
      <c r="P184" s="165"/>
      <c r="Q184" s="165"/>
      <c r="R184" s="165"/>
      <c r="S184" s="165"/>
      <c r="T184" s="166"/>
      <c r="AT184" s="161" t="s">
        <v>152</v>
      </c>
      <c r="AU184" s="161" t="s">
        <v>140</v>
      </c>
      <c r="AV184" s="13" t="s">
        <v>83</v>
      </c>
      <c r="AW184" s="13" t="s">
        <v>31</v>
      </c>
      <c r="AX184" s="13" t="s">
        <v>75</v>
      </c>
      <c r="AY184" s="161" t="s">
        <v>139</v>
      </c>
    </row>
    <row r="185" spans="2:51" s="14" customFormat="1" ht="12">
      <c r="B185" s="167"/>
      <c r="D185" s="160" t="s">
        <v>152</v>
      </c>
      <c r="E185" s="168" t="s">
        <v>1</v>
      </c>
      <c r="F185" s="169" t="s">
        <v>178</v>
      </c>
      <c r="H185" s="170">
        <v>10.5</v>
      </c>
      <c r="I185" s="171"/>
      <c r="L185" s="167"/>
      <c r="M185" s="172"/>
      <c r="N185" s="173"/>
      <c r="O185" s="173"/>
      <c r="P185" s="173"/>
      <c r="Q185" s="173"/>
      <c r="R185" s="173"/>
      <c r="S185" s="173"/>
      <c r="T185" s="174"/>
      <c r="AT185" s="168" t="s">
        <v>152</v>
      </c>
      <c r="AU185" s="168" t="s">
        <v>140</v>
      </c>
      <c r="AV185" s="14" t="s">
        <v>85</v>
      </c>
      <c r="AW185" s="14" t="s">
        <v>31</v>
      </c>
      <c r="AX185" s="14" t="s">
        <v>75</v>
      </c>
      <c r="AY185" s="168" t="s">
        <v>139</v>
      </c>
    </row>
    <row r="186" spans="2:51" s="13" customFormat="1" ht="12">
      <c r="B186" s="159"/>
      <c r="D186" s="160" t="s">
        <v>152</v>
      </c>
      <c r="E186" s="161" t="s">
        <v>1</v>
      </c>
      <c r="F186" s="162" t="s">
        <v>205</v>
      </c>
      <c r="H186" s="161" t="s">
        <v>1</v>
      </c>
      <c r="I186" s="163"/>
      <c r="L186" s="159"/>
      <c r="M186" s="164"/>
      <c r="N186" s="165"/>
      <c r="O186" s="165"/>
      <c r="P186" s="165"/>
      <c r="Q186" s="165"/>
      <c r="R186" s="165"/>
      <c r="S186" s="165"/>
      <c r="T186" s="166"/>
      <c r="AT186" s="161" t="s">
        <v>152</v>
      </c>
      <c r="AU186" s="161" t="s">
        <v>140</v>
      </c>
      <c r="AV186" s="13" t="s">
        <v>83</v>
      </c>
      <c r="AW186" s="13" t="s">
        <v>31</v>
      </c>
      <c r="AX186" s="13" t="s">
        <v>75</v>
      </c>
      <c r="AY186" s="161" t="s">
        <v>139</v>
      </c>
    </row>
    <row r="187" spans="2:51" s="14" customFormat="1" ht="12">
      <c r="B187" s="167"/>
      <c r="D187" s="160" t="s">
        <v>152</v>
      </c>
      <c r="E187" s="168" t="s">
        <v>1</v>
      </c>
      <c r="F187" s="169" t="s">
        <v>180</v>
      </c>
      <c r="H187" s="170">
        <v>4</v>
      </c>
      <c r="I187" s="171"/>
      <c r="L187" s="167"/>
      <c r="M187" s="172"/>
      <c r="N187" s="173"/>
      <c r="O187" s="173"/>
      <c r="P187" s="173"/>
      <c r="Q187" s="173"/>
      <c r="R187" s="173"/>
      <c r="S187" s="173"/>
      <c r="T187" s="174"/>
      <c r="AT187" s="168" t="s">
        <v>152</v>
      </c>
      <c r="AU187" s="168" t="s">
        <v>140</v>
      </c>
      <c r="AV187" s="14" t="s">
        <v>85</v>
      </c>
      <c r="AW187" s="14" t="s">
        <v>31</v>
      </c>
      <c r="AX187" s="14" t="s">
        <v>75</v>
      </c>
      <c r="AY187" s="168" t="s">
        <v>139</v>
      </c>
    </row>
    <row r="188" spans="2:51" s="13" customFormat="1" ht="12">
      <c r="B188" s="159"/>
      <c r="D188" s="160" t="s">
        <v>152</v>
      </c>
      <c r="E188" s="161" t="s">
        <v>1</v>
      </c>
      <c r="F188" s="162" t="s">
        <v>206</v>
      </c>
      <c r="H188" s="161" t="s">
        <v>1</v>
      </c>
      <c r="I188" s="163"/>
      <c r="L188" s="159"/>
      <c r="M188" s="164"/>
      <c r="N188" s="165"/>
      <c r="O188" s="165"/>
      <c r="P188" s="165"/>
      <c r="Q188" s="165"/>
      <c r="R188" s="165"/>
      <c r="S188" s="165"/>
      <c r="T188" s="166"/>
      <c r="AT188" s="161" t="s">
        <v>152</v>
      </c>
      <c r="AU188" s="161" t="s">
        <v>140</v>
      </c>
      <c r="AV188" s="13" t="s">
        <v>83</v>
      </c>
      <c r="AW188" s="13" t="s">
        <v>31</v>
      </c>
      <c r="AX188" s="13" t="s">
        <v>75</v>
      </c>
      <c r="AY188" s="161" t="s">
        <v>139</v>
      </c>
    </row>
    <row r="189" spans="2:51" s="14" customFormat="1" ht="12">
      <c r="B189" s="167"/>
      <c r="D189" s="160" t="s">
        <v>152</v>
      </c>
      <c r="E189" s="168" t="s">
        <v>1</v>
      </c>
      <c r="F189" s="169" t="s">
        <v>207</v>
      </c>
      <c r="H189" s="170">
        <v>15</v>
      </c>
      <c r="I189" s="171"/>
      <c r="L189" s="167"/>
      <c r="M189" s="172"/>
      <c r="N189" s="173"/>
      <c r="O189" s="173"/>
      <c r="P189" s="173"/>
      <c r="Q189" s="173"/>
      <c r="R189" s="173"/>
      <c r="S189" s="173"/>
      <c r="T189" s="174"/>
      <c r="AT189" s="168" t="s">
        <v>152</v>
      </c>
      <c r="AU189" s="168" t="s">
        <v>140</v>
      </c>
      <c r="AV189" s="14" t="s">
        <v>85</v>
      </c>
      <c r="AW189" s="14" t="s">
        <v>31</v>
      </c>
      <c r="AX189" s="14" t="s">
        <v>75</v>
      </c>
      <c r="AY189" s="168" t="s">
        <v>139</v>
      </c>
    </row>
    <row r="190" spans="2:51" s="13" customFormat="1" ht="12">
      <c r="B190" s="159"/>
      <c r="D190" s="160" t="s">
        <v>152</v>
      </c>
      <c r="E190" s="161" t="s">
        <v>1</v>
      </c>
      <c r="F190" s="162" t="s">
        <v>208</v>
      </c>
      <c r="H190" s="161" t="s">
        <v>1</v>
      </c>
      <c r="I190" s="163"/>
      <c r="L190" s="159"/>
      <c r="M190" s="164"/>
      <c r="N190" s="165"/>
      <c r="O190" s="165"/>
      <c r="P190" s="165"/>
      <c r="Q190" s="165"/>
      <c r="R190" s="165"/>
      <c r="S190" s="165"/>
      <c r="T190" s="166"/>
      <c r="AT190" s="161" t="s">
        <v>152</v>
      </c>
      <c r="AU190" s="161" t="s">
        <v>140</v>
      </c>
      <c r="AV190" s="13" t="s">
        <v>83</v>
      </c>
      <c r="AW190" s="13" t="s">
        <v>31</v>
      </c>
      <c r="AX190" s="13" t="s">
        <v>75</v>
      </c>
      <c r="AY190" s="161" t="s">
        <v>139</v>
      </c>
    </row>
    <row r="191" spans="2:51" s="14" customFormat="1" ht="12">
      <c r="B191" s="167"/>
      <c r="D191" s="160" t="s">
        <v>152</v>
      </c>
      <c r="E191" s="168" t="s">
        <v>1</v>
      </c>
      <c r="F191" s="169" t="s">
        <v>207</v>
      </c>
      <c r="H191" s="170">
        <v>15</v>
      </c>
      <c r="I191" s="171"/>
      <c r="L191" s="167"/>
      <c r="M191" s="172"/>
      <c r="N191" s="173"/>
      <c r="O191" s="173"/>
      <c r="P191" s="173"/>
      <c r="Q191" s="173"/>
      <c r="R191" s="173"/>
      <c r="S191" s="173"/>
      <c r="T191" s="174"/>
      <c r="AT191" s="168" t="s">
        <v>152</v>
      </c>
      <c r="AU191" s="168" t="s">
        <v>140</v>
      </c>
      <c r="AV191" s="14" t="s">
        <v>85</v>
      </c>
      <c r="AW191" s="14" t="s">
        <v>31</v>
      </c>
      <c r="AX191" s="14" t="s">
        <v>75</v>
      </c>
      <c r="AY191" s="168" t="s">
        <v>139</v>
      </c>
    </row>
    <row r="192" spans="2:51" s="15" customFormat="1" ht="12">
      <c r="B192" s="175"/>
      <c r="D192" s="160" t="s">
        <v>152</v>
      </c>
      <c r="E192" s="176" t="s">
        <v>1</v>
      </c>
      <c r="F192" s="177" t="s">
        <v>161</v>
      </c>
      <c r="H192" s="178">
        <v>315.5</v>
      </c>
      <c r="I192" s="179"/>
      <c r="L192" s="175"/>
      <c r="M192" s="180"/>
      <c r="N192" s="181"/>
      <c r="O192" s="181"/>
      <c r="P192" s="181"/>
      <c r="Q192" s="181"/>
      <c r="R192" s="181"/>
      <c r="S192" s="181"/>
      <c r="T192" s="182"/>
      <c r="AT192" s="176" t="s">
        <v>152</v>
      </c>
      <c r="AU192" s="176" t="s">
        <v>140</v>
      </c>
      <c r="AV192" s="15" t="s">
        <v>146</v>
      </c>
      <c r="AW192" s="15" t="s">
        <v>31</v>
      </c>
      <c r="AX192" s="15" t="s">
        <v>83</v>
      </c>
      <c r="AY192" s="176" t="s">
        <v>139</v>
      </c>
    </row>
    <row r="193" spans="1:65" s="2" customFormat="1" ht="22.15" customHeight="1">
      <c r="A193" s="32"/>
      <c r="B193" s="144"/>
      <c r="C193" s="145" t="s">
        <v>209</v>
      </c>
      <c r="D193" s="145" t="s">
        <v>142</v>
      </c>
      <c r="E193" s="146" t="s">
        <v>210</v>
      </c>
      <c r="F193" s="147" t="s">
        <v>211</v>
      </c>
      <c r="G193" s="148" t="s">
        <v>150</v>
      </c>
      <c r="H193" s="149">
        <v>315.5</v>
      </c>
      <c r="I193" s="150"/>
      <c r="J193" s="151">
        <f>ROUND(I193*H193,2)</f>
        <v>0</v>
      </c>
      <c r="K193" s="152"/>
      <c r="L193" s="33"/>
      <c r="M193" s="153" t="s">
        <v>1</v>
      </c>
      <c r="N193" s="154" t="s">
        <v>40</v>
      </c>
      <c r="O193" s="58"/>
      <c r="P193" s="155">
        <f>O193*H193</f>
        <v>0</v>
      </c>
      <c r="Q193" s="155">
        <v>0.00438</v>
      </c>
      <c r="R193" s="155">
        <f>Q193*H193</f>
        <v>1.38189</v>
      </c>
      <c r="S193" s="155">
        <v>0</v>
      </c>
      <c r="T193" s="156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7" t="s">
        <v>146</v>
      </c>
      <c r="AT193" s="157" t="s">
        <v>142</v>
      </c>
      <c r="AU193" s="157" t="s">
        <v>140</v>
      </c>
      <c r="AY193" s="17" t="s">
        <v>139</v>
      </c>
      <c r="BE193" s="158">
        <f>IF(N193="základní",J193,0)</f>
        <v>0</v>
      </c>
      <c r="BF193" s="158">
        <f>IF(N193="snížená",J193,0)</f>
        <v>0</v>
      </c>
      <c r="BG193" s="158">
        <f>IF(N193="zákl. přenesená",J193,0)</f>
        <v>0</v>
      </c>
      <c r="BH193" s="158">
        <f>IF(N193="sníž. přenesená",J193,0)</f>
        <v>0</v>
      </c>
      <c r="BI193" s="158">
        <f>IF(N193="nulová",J193,0)</f>
        <v>0</v>
      </c>
      <c r="BJ193" s="17" t="s">
        <v>83</v>
      </c>
      <c r="BK193" s="158">
        <f>ROUND(I193*H193,2)</f>
        <v>0</v>
      </c>
      <c r="BL193" s="17" t="s">
        <v>146</v>
      </c>
      <c r="BM193" s="157" t="s">
        <v>212</v>
      </c>
    </row>
    <row r="194" spans="1:65" s="2" customFormat="1" ht="22.15" customHeight="1">
      <c r="A194" s="32"/>
      <c r="B194" s="144"/>
      <c r="C194" s="145" t="s">
        <v>213</v>
      </c>
      <c r="D194" s="145" t="s">
        <v>142</v>
      </c>
      <c r="E194" s="146" t="s">
        <v>214</v>
      </c>
      <c r="F194" s="147" t="s">
        <v>215</v>
      </c>
      <c r="G194" s="148" t="s">
        <v>150</v>
      </c>
      <c r="H194" s="149">
        <v>315.5</v>
      </c>
      <c r="I194" s="150"/>
      <c r="J194" s="151">
        <f>ROUND(I194*H194,2)</f>
        <v>0</v>
      </c>
      <c r="K194" s="152"/>
      <c r="L194" s="33"/>
      <c r="M194" s="153" t="s">
        <v>1</v>
      </c>
      <c r="N194" s="154" t="s">
        <v>40</v>
      </c>
      <c r="O194" s="58"/>
      <c r="P194" s="155">
        <f>O194*H194</f>
        <v>0</v>
      </c>
      <c r="Q194" s="155">
        <v>0.003</v>
      </c>
      <c r="R194" s="155">
        <f>Q194*H194</f>
        <v>0.9465</v>
      </c>
      <c r="S194" s="155">
        <v>0</v>
      </c>
      <c r="T194" s="156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7" t="s">
        <v>146</v>
      </c>
      <c r="AT194" s="157" t="s">
        <v>142</v>
      </c>
      <c r="AU194" s="157" t="s">
        <v>140</v>
      </c>
      <c r="AY194" s="17" t="s">
        <v>139</v>
      </c>
      <c r="BE194" s="158">
        <f>IF(N194="základní",J194,0)</f>
        <v>0</v>
      </c>
      <c r="BF194" s="158">
        <f>IF(N194="snížená",J194,0)</f>
        <v>0</v>
      </c>
      <c r="BG194" s="158">
        <f>IF(N194="zákl. přenesená",J194,0)</f>
        <v>0</v>
      </c>
      <c r="BH194" s="158">
        <f>IF(N194="sníž. přenesená",J194,0)</f>
        <v>0</v>
      </c>
      <c r="BI194" s="158">
        <f>IF(N194="nulová",J194,0)</f>
        <v>0</v>
      </c>
      <c r="BJ194" s="17" t="s">
        <v>83</v>
      </c>
      <c r="BK194" s="158">
        <f>ROUND(I194*H194,2)</f>
        <v>0</v>
      </c>
      <c r="BL194" s="17" t="s">
        <v>146</v>
      </c>
      <c r="BM194" s="157" t="s">
        <v>216</v>
      </c>
    </row>
    <row r="195" spans="1:65" s="2" customFormat="1" ht="13.9" customHeight="1">
      <c r="A195" s="32"/>
      <c r="B195" s="144"/>
      <c r="C195" s="145" t="s">
        <v>217</v>
      </c>
      <c r="D195" s="145" t="s">
        <v>142</v>
      </c>
      <c r="E195" s="146" t="s">
        <v>218</v>
      </c>
      <c r="F195" s="147" t="s">
        <v>219</v>
      </c>
      <c r="G195" s="148" t="s">
        <v>150</v>
      </c>
      <c r="H195" s="149">
        <v>769.197</v>
      </c>
      <c r="I195" s="150"/>
      <c r="J195" s="151">
        <f>ROUND(I195*H195,2)</f>
        <v>0</v>
      </c>
      <c r="K195" s="152"/>
      <c r="L195" s="33"/>
      <c r="M195" s="153" t="s">
        <v>1</v>
      </c>
      <c r="N195" s="154" t="s">
        <v>40</v>
      </c>
      <c r="O195" s="58"/>
      <c r="P195" s="155">
        <f>O195*H195</f>
        <v>0</v>
      </c>
      <c r="Q195" s="155">
        <v>0.00026</v>
      </c>
      <c r="R195" s="155">
        <f>Q195*H195</f>
        <v>0.19999121999999997</v>
      </c>
      <c r="S195" s="155">
        <v>0</v>
      </c>
      <c r="T195" s="156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7" t="s">
        <v>146</v>
      </c>
      <c r="AT195" s="157" t="s">
        <v>142</v>
      </c>
      <c r="AU195" s="157" t="s">
        <v>140</v>
      </c>
      <c r="AY195" s="17" t="s">
        <v>139</v>
      </c>
      <c r="BE195" s="158">
        <f>IF(N195="základní",J195,0)</f>
        <v>0</v>
      </c>
      <c r="BF195" s="158">
        <f>IF(N195="snížená",J195,0)</f>
        <v>0</v>
      </c>
      <c r="BG195" s="158">
        <f>IF(N195="zákl. přenesená",J195,0)</f>
        <v>0</v>
      </c>
      <c r="BH195" s="158">
        <f>IF(N195="sníž. přenesená",J195,0)</f>
        <v>0</v>
      </c>
      <c r="BI195" s="158">
        <f>IF(N195="nulová",J195,0)</f>
        <v>0</v>
      </c>
      <c r="BJ195" s="17" t="s">
        <v>83</v>
      </c>
      <c r="BK195" s="158">
        <f>ROUND(I195*H195,2)</f>
        <v>0</v>
      </c>
      <c r="BL195" s="17" t="s">
        <v>146</v>
      </c>
      <c r="BM195" s="157" t="s">
        <v>220</v>
      </c>
    </row>
    <row r="196" spans="2:51" s="13" customFormat="1" ht="12">
      <c r="B196" s="159"/>
      <c r="D196" s="160" t="s">
        <v>152</v>
      </c>
      <c r="E196" s="161" t="s">
        <v>1</v>
      </c>
      <c r="F196" s="162" t="s">
        <v>202</v>
      </c>
      <c r="H196" s="161" t="s">
        <v>1</v>
      </c>
      <c r="I196" s="163"/>
      <c r="L196" s="159"/>
      <c r="M196" s="164"/>
      <c r="N196" s="165"/>
      <c r="O196" s="165"/>
      <c r="P196" s="165"/>
      <c r="Q196" s="165"/>
      <c r="R196" s="165"/>
      <c r="S196" s="165"/>
      <c r="T196" s="166"/>
      <c r="AT196" s="161" t="s">
        <v>152</v>
      </c>
      <c r="AU196" s="161" t="s">
        <v>140</v>
      </c>
      <c r="AV196" s="13" t="s">
        <v>83</v>
      </c>
      <c r="AW196" s="13" t="s">
        <v>31</v>
      </c>
      <c r="AX196" s="13" t="s">
        <v>75</v>
      </c>
      <c r="AY196" s="161" t="s">
        <v>139</v>
      </c>
    </row>
    <row r="197" spans="2:51" s="14" customFormat="1" ht="12">
      <c r="B197" s="167"/>
      <c r="D197" s="160" t="s">
        <v>152</v>
      </c>
      <c r="E197" s="168" t="s">
        <v>1</v>
      </c>
      <c r="F197" s="169" t="s">
        <v>221</v>
      </c>
      <c r="H197" s="170">
        <v>14.758</v>
      </c>
      <c r="I197" s="171"/>
      <c r="L197" s="167"/>
      <c r="M197" s="172"/>
      <c r="N197" s="173"/>
      <c r="O197" s="173"/>
      <c r="P197" s="173"/>
      <c r="Q197" s="173"/>
      <c r="R197" s="173"/>
      <c r="S197" s="173"/>
      <c r="T197" s="174"/>
      <c r="AT197" s="168" t="s">
        <v>152</v>
      </c>
      <c r="AU197" s="168" t="s">
        <v>140</v>
      </c>
      <c r="AV197" s="14" t="s">
        <v>85</v>
      </c>
      <c r="AW197" s="14" t="s">
        <v>31</v>
      </c>
      <c r="AX197" s="14" t="s">
        <v>75</v>
      </c>
      <c r="AY197" s="168" t="s">
        <v>139</v>
      </c>
    </row>
    <row r="198" spans="2:51" s="14" customFormat="1" ht="12">
      <c r="B198" s="167"/>
      <c r="D198" s="160" t="s">
        <v>152</v>
      </c>
      <c r="E198" s="168" t="s">
        <v>1</v>
      </c>
      <c r="F198" s="169" t="s">
        <v>222</v>
      </c>
      <c r="H198" s="170">
        <v>71.557</v>
      </c>
      <c r="I198" s="171"/>
      <c r="L198" s="167"/>
      <c r="M198" s="172"/>
      <c r="N198" s="173"/>
      <c r="O198" s="173"/>
      <c r="P198" s="173"/>
      <c r="Q198" s="173"/>
      <c r="R198" s="173"/>
      <c r="S198" s="173"/>
      <c r="T198" s="174"/>
      <c r="AT198" s="168" t="s">
        <v>152</v>
      </c>
      <c r="AU198" s="168" t="s">
        <v>140</v>
      </c>
      <c r="AV198" s="14" t="s">
        <v>85</v>
      </c>
      <c r="AW198" s="14" t="s">
        <v>31</v>
      </c>
      <c r="AX198" s="14" t="s">
        <v>75</v>
      </c>
      <c r="AY198" s="168" t="s">
        <v>139</v>
      </c>
    </row>
    <row r="199" spans="2:51" s="13" customFormat="1" ht="12">
      <c r="B199" s="159"/>
      <c r="D199" s="160" t="s">
        <v>152</v>
      </c>
      <c r="E199" s="161" t="s">
        <v>1</v>
      </c>
      <c r="F199" s="162" t="s">
        <v>203</v>
      </c>
      <c r="H199" s="161" t="s">
        <v>1</v>
      </c>
      <c r="I199" s="163"/>
      <c r="L199" s="159"/>
      <c r="M199" s="164"/>
      <c r="N199" s="165"/>
      <c r="O199" s="165"/>
      <c r="P199" s="165"/>
      <c r="Q199" s="165"/>
      <c r="R199" s="165"/>
      <c r="S199" s="165"/>
      <c r="T199" s="166"/>
      <c r="AT199" s="161" t="s">
        <v>152</v>
      </c>
      <c r="AU199" s="161" t="s">
        <v>140</v>
      </c>
      <c r="AV199" s="13" t="s">
        <v>83</v>
      </c>
      <c r="AW199" s="13" t="s">
        <v>31</v>
      </c>
      <c r="AX199" s="13" t="s">
        <v>75</v>
      </c>
      <c r="AY199" s="161" t="s">
        <v>139</v>
      </c>
    </row>
    <row r="200" spans="2:51" s="14" customFormat="1" ht="12">
      <c r="B200" s="167"/>
      <c r="D200" s="160" t="s">
        <v>152</v>
      </c>
      <c r="E200" s="168" t="s">
        <v>1</v>
      </c>
      <c r="F200" s="169" t="s">
        <v>223</v>
      </c>
      <c r="H200" s="170">
        <v>44.444</v>
      </c>
      <c r="I200" s="171"/>
      <c r="L200" s="167"/>
      <c r="M200" s="172"/>
      <c r="N200" s="173"/>
      <c r="O200" s="173"/>
      <c r="P200" s="173"/>
      <c r="Q200" s="173"/>
      <c r="R200" s="173"/>
      <c r="S200" s="173"/>
      <c r="T200" s="174"/>
      <c r="AT200" s="168" t="s">
        <v>152</v>
      </c>
      <c r="AU200" s="168" t="s">
        <v>140</v>
      </c>
      <c r="AV200" s="14" t="s">
        <v>85</v>
      </c>
      <c r="AW200" s="14" t="s">
        <v>31</v>
      </c>
      <c r="AX200" s="14" t="s">
        <v>75</v>
      </c>
      <c r="AY200" s="168" t="s">
        <v>139</v>
      </c>
    </row>
    <row r="201" spans="2:51" s="14" customFormat="1" ht="12">
      <c r="B201" s="167"/>
      <c r="D201" s="160" t="s">
        <v>152</v>
      </c>
      <c r="E201" s="168" t="s">
        <v>1</v>
      </c>
      <c r="F201" s="169" t="s">
        <v>224</v>
      </c>
      <c r="H201" s="170">
        <v>46.675</v>
      </c>
      <c r="I201" s="171"/>
      <c r="L201" s="167"/>
      <c r="M201" s="172"/>
      <c r="N201" s="173"/>
      <c r="O201" s="173"/>
      <c r="P201" s="173"/>
      <c r="Q201" s="173"/>
      <c r="R201" s="173"/>
      <c r="S201" s="173"/>
      <c r="T201" s="174"/>
      <c r="AT201" s="168" t="s">
        <v>152</v>
      </c>
      <c r="AU201" s="168" t="s">
        <v>140</v>
      </c>
      <c r="AV201" s="14" t="s">
        <v>85</v>
      </c>
      <c r="AW201" s="14" t="s">
        <v>31</v>
      </c>
      <c r="AX201" s="14" t="s">
        <v>75</v>
      </c>
      <c r="AY201" s="168" t="s">
        <v>139</v>
      </c>
    </row>
    <row r="202" spans="2:51" s="14" customFormat="1" ht="12">
      <c r="B202" s="167"/>
      <c r="D202" s="160" t="s">
        <v>152</v>
      </c>
      <c r="E202" s="168" t="s">
        <v>1</v>
      </c>
      <c r="F202" s="169" t="s">
        <v>225</v>
      </c>
      <c r="H202" s="170">
        <v>91.771</v>
      </c>
      <c r="I202" s="171"/>
      <c r="L202" s="167"/>
      <c r="M202" s="172"/>
      <c r="N202" s="173"/>
      <c r="O202" s="173"/>
      <c r="P202" s="173"/>
      <c r="Q202" s="173"/>
      <c r="R202" s="173"/>
      <c r="S202" s="173"/>
      <c r="T202" s="174"/>
      <c r="AT202" s="168" t="s">
        <v>152</v>
      </c>
      <c r="AU202" s="168" t="s">
        <v>140</v>
      </c>
      <c r="AV202" s="14" t="s">
        <v>85</v>
      </c>
      <c r="AW202" s="14" t="s">
        <v>31</v>
      </c>
      <c r="AX202" s="14" t="s">
        <v>75</v>
      </c>
      <c r="AY202" s="168" t="s">
        <v>139</v>
      </c>
    </row>
    <row r="203" spans="2:51" s="14" customFormat="1" ht="12">
      <c r="B203" s="167"/>
      <c r="D203" s="160" t="s">
        <v>152</v>
      </c>
      <c r="E203" s="168" t="s">
        <v>1</v>
      </c>
      <c r="F203" s="169" t="s">
        <v>226</v>
      </c>
      <c r="H203" s="170">
        <v>101.646</v>
      </c>
      <c r="I203" s="171"/>
      <c r="L203" s="167"/>
      <c r="M203" s="172"/>
      <c r="N203" s="173"/>
      <c r="O203" s="173"/>
      <c r="P203" s="173"/>
      <c r="Q203" s="173"/>
      <c r="R203" s="173"/>
      <c r="S203" s="173"/>
      <c r="T203" s="174"/>
      <c r="AT203" s="168" t="s">
        <v>152</v>
      </c>
      <c r="AU203" s="168" t="s">
        <v>140</v>
      </c>
      <c r="AV203" s="14" t="s">
        <v>85</v>
      </c>
      <c r="AW203" s="14" t="s">
        <v>31</v>
      </c>
      <c r="AX203" s="14" t="s">
        <v>75</v>
      </c>
      <c r="AY203" s="168" t="s">
        <v>139</v>
      </c>
    </row>
    <row r="204" spans="2:51" s="14" customFormat="1" ht="12">
      <c r="B204" s="167"/>
      <c r="D204" s="160" t="s">
        <v>152</v>
      </c>
      <c r="E204" s="168" t="s">
        <v>1</v>
      </c>
      <c r="F204" s="169" t="s">
        <v>227</v>
      </c>
      <c r="H204" s="170">
        <v>30.829</v>
      </c>
      <c r="I204" s="171"/>
      <c r="L204" s="167"/>
      <c r="M204" s="172"/>
      <c r="N204" s="173"/>
      <c r="O204" s="173"/>
      <c r="P204" s="173"/>
      <c r="Q204" s="173"/>
      <c r="R204" s="173"/>
      <c r="S204" s="173"/>
      <c r="T204" s="174"/>
      <c r="AT204" s="168" t="s">
        <v>152</v>
      </c>
      <c r="AU204" s="168" t="s">
        <v>140</v>
      </c>
      <c r="AV204" s="14" t="s">
        <v>85</v>
      </c>
      <c r="AW204" s="14" t="s">
        <v>31</v>
      </c>
      <c r="AX204" s="14" t="s">
        <v>75</v>
      </c>
      <c r="AY204" s="168" t="s">
        <v>139</v>
      </c>
    </row>
    <row r="205" spans="2:51" s="14" customFormat="1" ht="12">
      <c r="B205" s="167"/>
      <c r="D205" s="160" t="s">
        <v>152</v>
      </c>
      <c r="E205" s="168" t="s">
        <v>1</v>
      </c>
      <c r="F205" s="169" t="s">
        <v>228</v>
      </c>
      <c r="H205" s="170">
        <v>86.665</v>
      </c>
      <c r="I205" s="171"/>
      <c r="L205" s="167"/>
      <c r="M205" s="172"/>
      <c r="N205" s="173"/>
      <c r="O205" s="173"/>
      <c r="P205" s="173"/>
      <c r="Q205" s="173"/>
      <c r="R205" s="173"/>
      <c r="S205" s="173"/>
      <c r="T205" s="174"/>
      <c r="AT205" s="168" t="s">
        <v>152</v>
      </c>
      <c r="AU205" s="168" t="s">
        <v>140</v>
      </c>
      <c r="AV205" s="14" t="s">
        <v>85</v>
      </c>
      <c r="AW205" s="14" t="s">
        <v>31</v>
      </c>
      <c r="AX205" s="14" t="s">
        <v>75</v>
      </c>
      <c r="AY205" s="168" t="s">
        <v>139</v>
      </c>
    </row>
    <row r="206" spans="2:51" s="14" customFormat="1" ht="12">
      <c r="B206" s="167"/>
      <c r="D206" s="160" t="s">
        <v>152</v>
      </c>
      <c r="E206" s="168" t="s">
        <v>1</v>
      </c>
      <c r="F206" s="169" t="s">
        <v>229</v>
      </c>
      <c r="H206" s="170">
        <v>95.931</v>
      </c>
      <c r="I206" s="171"/>
      <c r="L206" s="167"/>
      <c r="M206" s="172"/>
      <c r="N206" s="173"/>
      <c r="O206" s="173"/>
      <c r="P206" s="173"/>
      <c r="Q206" s="173"/>
      <c r="R206" s="173"/>
      <c r="S206" s="173"/>
      <c r="T206" s="174"/>
      <c r="AT206" s="168" t="s">
        <v>152</v>
      </c>
      <c r="AU206" s="168" t="s">
        <v>140</v>
      </c>
      <c r="AV206" s="14" t="s">
        <v>85</v>
      </c>
      <c r="AW206" s="14" t="s">
        <v>31</v>
      </c>
      <c r="AX206" s="14" t="s">
        <v>75</v>
      </c>
      <c r="AY206" s="168" t="s">
        <v>139</v>
      </c>
    </row>
    <row r="207" spans="2:51" s="13" customFormat="1" ht="12">
      <c r="B207" s="159"/>
      <c r="D207" s="160" t="s">
        <v>152</v>
      </c>
      <c r="E207" s="161" t="s">
        <v>1</v>
      </c>
      <c r="F207" s="162" t="s">
        <v>153</v>
      </c>
      <c r="H207" s="161" t="s">
        <v>1</v>
      </c>
      <c r="I207" s="163"/>
      <c r="L207" s="159"/>
      <c r="M207" s="164"/>
      <c r="N207" s="165"/>
      <c r="O207" s="165"/>
      <c r="P207" s="165"/>
      <c r="Q207" s="165"/>
      <c r="R207" s="165"/>
      <c r="S207" s="165"/>
      <c r="T207" s="166"/>
      <c r="AT207" s="161" t="s">
        <v>152</v>
      </c>
      <c r="AU207" s="161" t="s">
        <v>140</v>
      </c>
      <c r="AV207" s="13" t="s">
        <v>83</v>
      </c>
      <c r="AW207" s="13" t="s">
        <v>31</v>
      </c>
      <c r="AX207" s="13" t="s">
        <v>75</v>
      </c>
      <c r="AY207" s="161" t="s">
        <v>139</v>
      </c>
    </row>
    <row r="208" spans="2:51" s="14" customFormat="1" ht="12">
      <c r="B208" s="167"/>
      <c r="D208" s="160" t="s">
        <v>152</v>
      </c>
      <c r="E208" s="168" t="s">
        <v>1</v>
      </c>
      <c r="F208" s="169" t="s">
        <v>230</v>
      </c>
      <c r="H208" s="170">
        <v>45.989</v>
      </c>
      <c r="I208" s="171"/>
      <c r="L208" s="167"/>
      <c r="M208" s="172"/>
      <c r="N208" s="173"/>
      <c r="O208" s="173"/>
      <c r="P208" s="173"/>
      <c r="Q208" s="173"/>
      <c r="R208" s="173"/>
      <c r="S208" s="173"/>
      <c r="T208" s="174"/>
      <c r="AT208" s="168" t="s">
        <v>152</v>
      </c>
      <c r="AU208" s="168" t="s">
        <v>140</v>
      </c>
      <c r="AV208" s="14" t="s">
        <v>85</v>
      </c>
      <c r="AW208" s="14" t="s">
        <v>31</v>
      </c>
      <c r="AX208" s="14" t="s">
        <v>75</v>
      </c>
      <c r="AY208" s="168" t="s">
        <v>139</v>
      </c>
    </row>
    <row r="209" spans="2:51" s="13" customFormat="1" ht="12">
      <c r="B209" s="159"/>
      <c r="D209" s="160" t="s">
        <v>152</v>
      </c>
      <c r="E209" s="161" t="s">
        <v>1</v>
      </c>
      <c r="F209" s="162" t="s">
        <v>205</v>
      </c>
      <c r="H209" s="161" t="s">
        <v>1</v>
      </c>
      <c r="I209" s="163"/>
      <c r="L209" s="159"/>
      <c r="M209" s="164"/>
      <c r="N209" s="165"/>
      <c r="O209" s="165"/>
      <c r="P209" s="165"/>
      <c r="Q209" s="165"/>
      <c r="R209" s="165"/>
      <c r="S209" s="165"/>
      <c r="T209" s="166"/>
      <c r="AT209" s="161" t="s">
        <v>152</v>
      </c>
      <c r="AU209" s="161" t="s">
        <v>140</v>
      </c>
      <c r="AV209" s="13" t="s">
        <v>83</v>
      </c>
      <c r="AW209" s="13" t="s">
        <v>31</v>
      </c>
      <c r="AX209" s="13" t="s">
        <v>75</v>
      </c>
      <c r="AY209" s="161" t="s">
        <v>139</v>
      </c>
    </row>
    <row r="210" spans="2:51" s="14" customFormat="1" ht="12">
      <c r="B210" s="167"/>
      <c r="D210" s="160" t="s">
        <v>152</v>
      </c>
      <c r="E210" s="168" t="s">
        <v>1</v>
      </c>
      <c r="F210" s="169" t="s">
        <v>231</v>
      </c>
      <c r="H210" s="170">
        <v>7.081</v>
      </c>
      <c r="I210" s="171"/>
      <c r="L210" s="167"/>
      <c r="M210" s="172"/>
      <c r="N210" s="173"/>
      <c r="O210" s="173"/>
      <c r="P210" s="173"/>
      <c r="Q210" s="173"/>
      <c r="R210" s="173"/>
      <c r="S210" s="173"/>
      <c r="T210" s="174"/>
      <c r="AT210" s="168" t="s">
        <v>152</v>
      </c>
      <c r="AU210" s="168" t="s">
        <v>140</v>
      </c>
      <c r="AV210" s="14" t="s">
        <v>85</v>
      </c>
      <c r="AW210" s="14" t="s">
        <v>31</v>
      </c>
      <c r="AX210" s="14" t="s">
        <v>75</v>
      </c>
      <c r="AY210" s="168" t="s">
        <v>139</v>
      </c>
    </row>
    <row r="211" spans="2:51" s="14" customFormat="1" ht="12">
      <c r="B211" s="167"/>
      <c r="D211" s="160" t="s">
        <v>152</v>
      </c>
      <c r="E211" s="168" t="s">
        <v>1</v>
      </c>
      <c r="F211" s="169" t="s">
        <v>232</v>
      </c>
      <c r="H211" s="170">
        <v>4.876</v>
      </c>
      <c r="I211" s="171"/>
      <c r="L211" s="167"/>
      <c r="M211" s="172"/>
      <c r="N211" s="173"/>
      <c r="O211" s="173"/>
      <c r="P211" s="173"/>
      <c r="Q211" s="173"/>
      <c r="R211" s="173"/>
      <c r="S211" s="173"/>
      <c r="T211" s="174"/>
      <c r="AT211" s="168" t="s">
        <v>152</v>
      </c>
      <c r="AU211" s="168" t="s">
        <v>140</v>
      </c>
      <c r="AV211" s="14" t="s">
        <v>85</v>
      </c>
      <c r="AW211" s="14" t="s">
        <v>31</v>
      </c>
      <c r="AX211" s="14" t="s">
        <v>75</v>
      </c>
      <c r="AY211" s="168" t="s">
        <v>139</v>
      </c>
    </row>
    <row r="212" spans="2:51" s="13" customFormat="1" ht="12">
      <c r="B212" s="159"/>
      <c r="D212" s="160" t="s">
        <v>152</v>
      </c>
      <c r="E212" s="161" t="s">
        <v>1</v>
      </c>
      <c r="F212" s="162" t="s">
        <v>206</v>
      </c>
      <c r="H212" s="161" t="s">
        <v>1</v>
      </c>
      <c r="I212" s="163"/>
      <c r="L212" s="159"/>
      <c r="M212" s="164"/>
      <c r="N212" s="165"/>
      <c r="O212" s="165"/>
      <c r="P212" s="165"/>
      <c r="Q212" s="165"/>
      <c r="R212" s="165"/>
      <c r="S212" s="165"/>
      <c r="T212" s="166"/>
      <c r="AT212" s="161" t="s">
        <v>152</v>
      </c>
      <c r="AU212" s="161" t="s">
        <v>140</v>
      </c>
      <c r="AV212" s="13" t="s">
        <v>83</v>
      </c>
      <c r="AW212" s="13" t="s">
        <v>31</v>
      </c>
      <c r="AX212" s="13" t="s">
        <v>75</v>
      </c>
      <c r="AY212" s="161" t="s">
        <v>139</v>
      </c>
    </row>
    <row r="213" spans="2:51" s="14" customFormat="1" ht="12">
      <c r="B213" s="167"/>
      <c r="D213" s="160" t="s">
        <v>152</v>
      </c>
      <c r="E213" s="168" t="s">
        <v>1</v>
      </c>
      <c r="F213" s="169" t="s">
        <v>233</v>
      </c>
      <c r="H213" s="170">
        <v>43.3</v>
      </c>
      <c r="I213" s="171"/>
      <c r="L213" s="167"/>
      <c r="M213" s="172"/>
      <c r="N213" s="173"/>
      <c r="O213" s="173"/>
      <c r="P213" s="173"/>
      <c r="Q213" s="173"/>
      <c r="R213" s="173"/>
      <c r="S213" s="173"/>
      <c r="T213" s="174"/>
      <c r="AT213" s="168" t="s">
        <v>152</v>
      </c>
      <c r="AU213" s="168" t="s">
        <v>140</v>
      </c>
      <c r="AV213" s="14" t="s">
        <v>85</v>
      </c>
      <c r="AW213" s="14" t="s">
        <v>31</v>
      </c>
      <c r="AX213" s="14" t="s">
        <v>75</v>
      </c>
      <c r="AY213" s="168" t="s">
        <v>139</v>
      </c>
    </row>
    <row r="214" spans="2:51" s="13" customFormat="1" ht="12">
      <c r="B214" s="159"/>
      <c r="D214" s="160" t="s">
        <v>152</v>
      </c>
      <c r="E214" s="161" t="s">
        <v>1</v>
      </c>
      <c r="F214" s="162" t="s">
        <v>208</v>
      </c>
      <c r="H214" s="161" t="s">
        <v>1</v>
      </c>
      <c r="I214" s="163"/>
      <c r="L214" s="159"/>
      <c r="M214" s="164"/>
      <c r="N214" s="165"/>
      <c r="O214" s="165"/>
      <c r="P214" s="165"/>
      <c r="Q214" s="165"/>
      <c r="R214" s="165"/>
      <c r="S214" s="165"/>
      <c r="T214" s="166"/>
      <c r="AT214" s="161" t="s">
        <v>152</v>
      </c>
      <c r="AU214" s="161" t="s">
        <v>140</v>
      </c>
      <c r="AV214" s="13" t="s">
        <v>83</v>
      </c>
      <c r="AW214" s="13" t="s">
        <v>31</v>
      </c>
      <c r="AX214" s="13" t="s">
        <v>75</v>
      </c>
      <c r="AY214" s="161" t="s">
        <v>139</v>
      </c>
    </row>
    <row r="215" spans="2:51" s="14" customFormat="1" ht="12">
      <c r="B215" s="167"/>
      <c r="D215" s="160" t="s">
        <v>152</v>
      </c>
      <c r="E215" s="168" t="s">
        <v>1</v>
      </c>
      <c r="F215" s="169" t="s">
        <v>234</v>
      </c>
      <c r="H215" s="170">
        <v>15.959</v>
      </c>
      <c r="I215" s="171"/>
      <c r="L215" s="167"/>
      <c r="M215" s="172"/>
      <c r="N215" s="173"/>
      <c r="O215" s="173"/>
      <c r="P215" s="173"/>
      <c r="Q215" s="173"/>
      <c r="R215" s="173"/>
      <c r="S215" s="173"/>
      <c r="T215" s="174"/>
      <c r="AT215" s="168" t="s">
        <v>152</v>
      </c>
      <c r="AU215" s="168" t="s">
        <v>140</v>
      </c>
      <c r="AV215" s="14" t="s">
        <v>85</v>
      </c>
      <c r="AW215" s="14" t="s">
        <v>31</v>
      </c>
      <c r="AX215" s="14" t="s">
        <v>75</v>
      </c>
      <c r="AY215" s="168" t="s">
        <v>139</v>
      </c>
    </row>
    <row r="216" spans="2:51" s="14" customFormat="1" ht="12">
      <c r="B216" s="167"/>
      <c r="D216" s="160" t="s">
        <v>152</v>
      </c>
      <c r="E216" s="168" t="s">
        <v>1</v>
      </c>
      <c r="F216" s="169" t="s">
        <v>235</v>
      </c>
      <c r="H216" s="170">
        <v>29.878</v>
      </c>
      <c r="I216" s="171"/>
      <c r="L216" s="167"/>
      <c r="M216" s="172"/>
      <c r="N216" s="173"/>
      <c r="O216" s="173"/>
      <c r="P216" s="173"/>
      <c r="Q216" s="173"/>
      <c r="R216" s="173"/>
      <c r="S216" s="173"/>
      <c r="T216" s="174"/>
      <c r="AT216" s="168" t="s">
        <v>152</v>
      </c>
      <c r="AU216" s="168" t="s">
        <v>140</v>
      </c>
      <c r="AV216" s="14" t="s">
        <v>85</v>
      </c>
      <c r="AW216" s="14" t="s">
        <v>31</v>
      </c>
      <c r="AX216" s="14" t="s">
        <v>75</v>
      </c>
      <c r="AY216" s="168" t="s">
        <v>139</v>
      </c>
    </row>
    <row r="217" spans="2:51" s="14" customFormat="1" ht="12">
      <c r="B217" s="167"/>
      <c r="D217" s="160" t="s">
        <v>152</v>
      </c>
      <c r="E217" s="168" t="s">
        <v>1</v>
      </c>
      <c r="F217" s="169" t="s">
        <v>236</v>
      </c>
      <c r="H217" s="170">
        <v>37.838</v>
      </c>
      <c r="I217" s="171"/>
      <c r="L217" s="167"/>
      <c r="M217" s="172"/>
      <c r="N217" s="173"/>
      <c r="O217" s="173"/>
      <c r="P217" s="173"/>
      <c r="Q217" s="173"/>
      <c r="R217" s="173"/>
      <c r="S217" s="173"/>
      <c r="T217" s="174"/>
      <c r="AT217" s="168" t="s">
        <v>152</v>
      </c>
      <c r="AU217" s="168" t="s">
        <v>140</v>
      </c>
      <c r="AV217" s="14" t="s">
        <v>85</v>
      </c>
      <c r="AW217" s="14" t="s">
        <v>31</v>
      </c>
      <c r="AX217" s="14" t="s">
        <v>75</v>
      </c>
      <c r="AY217" s="168" t="s">
        <v>139</v>
      </c>
    </row>
    <row r="218" spans="2:51" s="15" customFormat="1" ht="12">
      <c r="B218" s="175"/>
      <c r="D218" s="160" t="s">
        <v>152</v>
      </c>
      <c r="E218" s="176" t="s">
        <v>1</v>
      </c>
      <c r="F218" s="177" t="s">
        <v>161</v>
      </c>
      <c r="H218" s="178">
        <v>769.197</v>
      </c>
      <c r="I218" s="179"/>
      <c r="L218" s="175"/>
      <c r="M218" s="180"/>
      <c r="N218" s="181"/>
      <c r="O218" s="181"/>
      <c r="P218" s="181"/>
      <c r="Q218" s="181"/>
      <c r="R218" s="181"/>
      <c r="S218" s="181"/>
      <c r="T218" s="182"/>
      <c r="AT218" s="176" t="s">
        <v>152</v>
      </c>
      <c r="AU218" s="176" t="s">
        <v>140</v>
      </c>
      <c r="AV218" s="15" t="s">
        <v>146</v>
      </c>
      <c r="AW218" s="15" t="s">
        <v>31</v>
      </c>
      <c r="AX218" s="15" t="s">
        <v>83</v>
      </c>
      <c r="AY218" s="176" t="s">
        <v>139</v>
      </c>
    </row>
    <row r="219" spans="1:65" s="2" customFormat="1" ht="22.15" customHeight="1">
      <c r="A219" s="32"/>
      <c r="B219" s="144"/>
      <c r="C219" s="145" t="s">
        <v>237</v>
      </c>
      <c r="D219" s="145" t="s">
        <v>142</v>
      </c>
      <c r="E219" s="146" t="s">
        <v>238</v>
      </c>
      <c r="F219" s="147" t="s">
        <v>239</v>
      </c>
      <c r="G219" s="148" t="s">
        <v>150</v>
      </c>
      <c r="H219" s="149">
        <v>769.197</v>
      </c>
      <c r="I219" s="150"/>
      <c r="J219" s="151">
        <f>ROUND(I219*H219,2)</f>
        <v>0</v>
      </c>
      <c r="K219" s="152"/>
      <c r="L219" s="33"/>
      <c r="M219" s="153" t="s">
        <v>1</v>
      </c>
      <c r="N219" s="154" t="s">
        <v>40</v>
      </c>
      <c r="O219" s="58"/>
      <c r="P219" s="155">
        <f>O219*H219</f>
        <v>0</v>
      </c>
      <c r="Q219" s="155">
        <v>0.00438</v>
      </c>
      <c r="R219" s="155">
        <f>Q219*H219</f>
        <v>3.3690828600000002</v>
      </c>
      <c r="S219" s="155">
        <v>0</v>
      </c>
      <c r="T219" s="156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7" t="s">
        <v>146</v>
      </c>
      <c r="AT219" s="157" t="s">
        <v>142</v>
      </c>
      <c r="AU219" s="157" t="s">
        <v>140</v>
      </c>
      <c r="AY219" s="17" t="s">
        <v>139</v>
      </c>
      <c r="BE219" s="158">
        <f>IF(N219="základní",J219,0)</f>
        <v>0</v>
      </c>
      <c r="BF219" s="158">
        <f>IF(N219="snížená",J219,0)</f>
        <v>0</v>
      </c>
      <c r="BG219" s="158">
        <f>IF(N219="zákl. přenesená",J219,0)</f>
        <v>0</v>
      </c>
      <c r="BH219" s="158">
        <f>IF(N219="sníž. přenesená",J219,0)</f>
        <v>0</v>
      </c>
      <c r="BI219" s="158">
        <f>IF(N219="nulová",J219,0)</f>
        <v>0</v>
      </c>
      <c r="BJ219" s="17" t="s">
        <v>83</v>
      </c>
      <c r="BK219" s="158">
        <f>ROUND(I219*H219,2)</f>
        <v>0</v>
      </c>
      <c r="BL219" s="17" t="s">
        <v>146</v>
      </c>
      <c r="BM219" s="157" t="s">
        <v>240</v>
      </c>
    </row>
    <row r="220" spans="1:65" s="2" customFormat="1" ht="22.15" customHeight="1">
      <c r="A220" s="32"/>
      <c r="B220" s="144"/>
      <c r="C220" s="145" t="s">
        <v>241</v>
      </c>
      <c r="D220" s="145" t="s">
        <v>142</v>
      </c>
      <c r="E220" s="146" t="s">
        <v>242</v>
      </c>
      <c r="F220" s="147" t="s">
        <v>243</v>
      </c>
      <c r="G220" s="148" t="s">
        <v>150</v>
      </c>
      <c r="H220" s="149">
        <v>769.197</v>
      </c>
      <c r="I220" s="150"/>
      <c r="J220" s="151">
        <f>ROUND(I220*H220,2)</f>
        <v>0</v>
      </c>
      <c r="K220" s="152"/>
      <c r="L220" s="33"/>
      <c r="M220" s="153" t="s">
        <v>1</v>
      </c>
      <c r="N220" s="154" t="s">
        <v>40</v>
      </c>
      <c r="O220" s="58"/>
      <c r="P220" s="155">
        <f>O220*H220</f>
        <v>0</v>
      </c>
      <c r="Q220" s="155">
        <v>0.003</v>
      </c>
      <c r="R220" s="155">
        <f>Q220*H220</f>
        <v>2.307591</v>
      </c>
      <c r="S220" s="155">
        <v>0</v>
      </c>
      <c r="T220" s="156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7" t="s">
        <v>146</v>
      </c>
      <c r="AT220" s="157" t="s">
        <v>142</v>
      </c>
      <c r="AU220" s="157" t="s">
        <v>140</v>
      </c>
      <c r="AY220" s="17" t="s">
        <v>139</v>
      </c>
      <c r="BE220" s="158">
        <f>IF(N220="základní",J220,0)</f>
        <v>0</v>
      </c>
      <c r="BF220" s="158">
        <f>IF(N220="snížená",J220,0)</f>
        <v>0</v>
      </c>
      <c r="BG220" s="158">
        <f>IF(N220="zákl. přenesená",J220,0)</f>
        <v>0</v>
      </c>
      <c r="BH220" s="158">
        <f>IF(N220="sníž. přenesená",J220,0)</f>
        <v>0</v>
      </c>
      <c r="BI220" s="158">
        <f>IF(N220="nulová",J220,0)</f>
        <v>0</v>
      </c>
      <c r="BJ220" s="17" t="s">
        <v>83</v>
      </c>
      <c r="BK220" s="158">
        <f>ROUND(I220*H220,2)</f>
        <v>0</v>
      </c>
      <c r="BL220" s="17" t="s">
        <v>146</v>
      </c>
      <c r="BM220" s="157" t="s">
        <v>244</v>
      </c>
    </row>
    <row r="221" spans="2:63" s="12" customFormat="1" ht="22.9" customHeight="1">
      <c r="B221" s="131"/>
      <c r="D221" s="132" t="s">
        <v>74</v>
      </c>
      <c r="E221" s="142" t="s">
        <v>209</v>
      </c>
      <c r="F221" s="142" t="s">
        <v>245</v>
      </c>
      <c r="I221" s="134"/>
      <c r="J221" s="143">
        <f>BK221</f>
        <v>0</v>
      </c>
      <c r="L221" s="131"/>
      <c r="M221" s="136"/>
      <c r="N221" s="137"/>
      <c r="O221" s="137"/>
      <c r="P221" s="138">
        <f>P222+SUM(P223:P255)+P261+P263</f>
        <v>0</v>
      </c>
      <c r="Q221" s="137"/>
      <c r="R221" s="138">
        <f>R222+SUM(R223:R255)+R261+R263</f>
        <v>0.110605</v>
      </c>
      <c r="S221" s="137"/>
      <c r="T221" s="139">
        <f>T222+SUM(T223:T255)+T261+T263</f>
        <v>12.176192</v>
      </c>
      <c r="AR221" s="132" t="s">
        <v>83</v>
      </c>
      <c r="AT221" s="140" t="s">
        <v>74</v>
      </c>
      <c r="AU221" s="140" t="s">
        <v>83</v>
      </c>
      <c r="AY221" s="132" t="s">
        <v>139</v>
      </c>
      <c r="BK221" s="141">
        <f>BK222+SUM(BK223:BK255)+BK261+BK263</f>
        <v>0</v>
      </c>
    </row>
    <row r="222" spans="1:65" s="2" customFormat="1" ht="22.15" customHeight="1">
      <c r="A222" s="32"/>
      <c r="B222" s="144"/>
      <c r="C222" s="145" t="s">
        <v>246</v>
      </c>
      <c r="D222" s="145" t="s">
        <v>142</v>
      </c>
      <c r="E222" s="146" t="s">
        <v>247</v>
      </c>
      <c r="F222" s="147" t="s">
        <v>248</v>
      </c>
      <c r="G222" s="148" t="s">
        <v>249</v>
      </c>
      <c r="H222" s="149">
        <v>1.664</v>
      </c>
      <c r="I222" s="150"/>
      <c r="J222" s="151">
        <f>ROUND(I222*H222,2)</f>
        <v>0</v>
      </c>
      <c r="K222" s="152"/>
      <c r="L222" s="33"/>
      <c r="M222" s="153" t="s">
        <v>1</v>
      </c>
      <c r="N222" s="154" t="s">
        <v>40</v>
      </c>
      <c r="O222" s="58"/>
      <c r="P222" s="155">
        <f>O222*H222</f>
        <v>0</v>
      </c>
      <c r="Q222" s="155">
        <v>0</v>
      </c>
      <c r="R222" s="155">
        <f>Q222*H222</f>
        <v>0</v>
      </c>
      <c r="S222" s="155">
        <v>1.95</v>
      </c>
      <c r="T222" s="156">
        <f>S222*H222</f>
        <v>3.2447999999999997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7" t="s">
        <v>146</v>
      </c>
      <c r="AT222" s="157" t="s">
        <v>142</v>
      </c>
      <c r="AU222" s="157" t="s">
        <v>85</v>
      </c>
      <c r="AY222" s="17" t="s">
        <v>139</v>
      </c>
      <c r="BE222" s="158">
        <f>IF(N222="základní",J222,0)</f>
        <v>0</v>
      </c>
      <c r="BF222" s="158">
        <f>IF(N222="snížená",J222,0)</f>
        <v>0</v>
      </c>
      <c r="BG222" s="158">
        <f>IF(N222="zákl. přenesená",J222,0)</f>
        <v>0</v>
      </c>
      <c r="BH222" s="158">
        <f>IF(N222="sníž. přenesená",J222,0)</f>
        <v>0</v>
      </c>
      <c r="BI222" s="158">
        <f>IF(N222="nulová",J222,0)</f>
        <v>0</v>
      </c>
      <c r="BJ222" s="17" t="s">
        <v>83</v>
      </c>
      <c r="BK222" s="158">
        <f>ROUND(I222*H222,2)</f>
        <v>0</v>
      </c>
      <c r="BL222" s="17" t="s">
        <v>146</v>
      </c>
      <c r="BM222" s="157" t="s">
        <v>250</v>
      </c>
    </row>
    <row r="223" spans="2:51" s="13" customFormat="1" ht="12">
      <c r="B223" s="159"/>
      <c r="D223" s="160" t="s">
        <v>152</v>
      </c>
      <c r="E223" s="161" t="s">
        <v>1</v>
      </c>
      <c r="F223" s="162" t="s">
        <v>153</v>
      </c>
      <c r="H223" s="161" t="s">
        <v>1</v>
      </c>
      <c r="I223" s="163"/>
      <c r="L223" s="159"/>
      <c r="M223" s="164"/>
      <c r="N223" s="165"/>
      <c r="O223" s="165"/>
      <c r="P223" s="165"/>
      <c r="Q223" s="165"/>
      <c r="R223" s="165"/>
      <c r="S223" s="165"/>
      <c r="T223" s="166"/>
      <c r="AT223" s="161" t="s">
        <v>152</v>
      </c>
      <c r="AU223" s="161" t="s">
        <v>85</v>
      </c>
      <c r="AV223" s="13" t="s">
        <v>83</v>
      </c>
      <c r="AW223" s="13" t="s">
        <v>31</v>
      </c>
      <c r="AX223" s="13" t="s">
        <v>75</v>
      </c>
      <c r="AY223" s="161" t="s">
        <v>139</v>
      </c>
    </row>
    <row r="224" spans="2:51" s="14" customFormat="1" ht="12">
      <c r="B224" s="167"/>
      <c r="D224" s="160" t="s">
        <v>152</v>
      </c>
      <c r="E224" s="168" t="s">
        <v>1</v>
      </c>
      <c r="F224" s="169" t="s">
        <v>251</v>
      </c>
      <c r="H224" s="170">
        <v>1.125</v>
      </c>
      <c r="I224" s="171"/>
      <c r="L224" s="167"/>
      <c r="M224" s="172"/>
      <c r="N224" s="173"/>
      <c r="O224" s="173"/>
      <c r="P224" s="173"/>
      <c r="Q224" s="173"/>
      <c r="R224" s="173"/>
      <c r="S224" s="173"/>
      <c r="T224" s="174"/>
      <c r="AT224" s="168" t="s">
        <v>152</v>
      </c>
      <c r="AU224" s="168" t="s">
        <v>85</v>
      </c>
      <c r="AV224" s="14" t="s">
        <v>85</v>
      </c>
      <c r="AW224" s="14" t="s">
        <v>31</v>
      </c>
      <c r="AX224" s="14" t="s">
        <v>75</v>
      </c>
      <c r="AY224" s="168" t="s">
        <v>139</v>
      </c>
    </row>
    <row r="225" spans="2:51" s="13" customFormat="1" ht="12">
      <c r="B225" s="159"/>
      <c r="D225" s="160" t="s">
        <v>152</v>
      </c>
      <c r="E225" s="161" t="s">
        <v>1</v>
      </c>
      <c r="F225" s="162" t="s">
        <v>252</v>
      </c>
      <c r="H225" s="161" t="s">
        <v>1</v>
      </c>
      <c r="I225" s="163"/>
      <c r="L225" s="159"/>
      <c r="M225" s="164"/>
      <c r="N225" s="165"/>
      <c r="O225" s="165"/>
      <c r="P225" s="165"/>
      <c r="Q225" s="165"/>
      <c r="R225" s="165"/>
      <c r="S225" s="165"/>
      <c r="T225" s="166"/>
      <c r="AT225" s="161" t="s">
        <v>152</v>
      </c>
      <c r="AU225" s="161" t="s">
        <v>85</v>
      </c>
      <c r="AV225" s="13" t="s">
        <v>83</v>
      </c>
      <c r="AW225" s="13" t="s">
        <v>31</v>
      </c>
      <c r="AX225" s="13" t="s">
        <v>75</v>
      </c>
      <c r="AY225" s="161" t="s">
        <v>139</v>
      </c>
    </row>
    <row r="226" spans="2:51" s="14" customFormat="1" ht="12">
      <c r="B226" s="167"/>
      <c r="D226" s="160" t="s">
        <v>152</v>
      </c>
      <c r="E226" s="168" t="s">
        <v>1</v>
      </c>
      <c r="F226" s="169" t="s">
        <v>253</v>
      </c>
      <c r="H226" s="170">
        <v>0.258</v>
      </c>
      <c r="I226" s="171"/>
      <c r="L226" s="167"/>
      <c r="M226" s="172"/>
      <c r="N226" s="173"/>
      <c r="O226" s="173"/>
      <c r="P226" s="173"/>
      <c r="Q226" s="173"/>
      <c r="R226" s="173"/>
      <c r="S226" s="173"/>
      <c r="T226" s="174"/>
      <c r="AT226" s="168" t="s">
        <v>152</v>
      </c>
      <c r="AU226" s="168" t="s">
        <v>85</v>
      </c>
      <c r="AV226" s="14" t="s">
        <v>85</v>
      </c>
      <c r="AW226" s="14" t="s">
        <v>31</v>
      </c>
      <c r="AX226" s="14" t="s">
        <v>75</v>
      </c>
      <c r="AY226" s="168" t="s">
        <v>139</v>
      </c>
    </row>
    <row r="227" spans="2:51" s="13" customFormat="1" ht="12">
      <c r="B227" s="159"/>
      <c r="D227" s="160" t="s">
        <v>152</v>
      </c>
      <c r="E227" s="161" t="s">
        <v>1</v>
      </c>
      <c r="F227" s="162" t="s">
        <v>158</v>
      </c>
      <c r="H227" s="161" t="s">
        <v>1</v>
      </c>
      <c r="I227" s="163"/>
      <c r="L227" s="159"/>
      <c r="M227" s="164"/>
      <c r="N227" s="165"/>
      <c r="O227" s="165"/>
      <c r="P227" s="165"/>
      <c r="Q227" s="165"/>
      <c r="R227" s="165"/>
      <c r="S227" s="165"/>
      <c r="T227" s="166"/>
      <c r="AT227" s="161" t="s">
        <v>152</v>
      </c>
      <c r="AU227" s="161" t="s">
        <v>85</v>
      </c>
      <c r="AV227" s="13" t="s">
        <v>83</v>
      </c>
      <c r="AW227" s="13" t="s">
        <v>31</v>
      </c>
      <c r="AX227" s="13" t="s">
        <v>75</v>
      </c>
      <c r="AY227" s="161" t="s">
        <v>139</v>
      </c>
    </row>
    <row r="228" spans="2:51" s="14" customFormat="1" ht="12">
      <c r="B228" s="167"/>
      <c r="D228" s="160" t="s">
        <v>152</v>
      </c>
      <c r="E228" s="168" t="s">
        <v>1</v>
      </c>
      <c r="F228" s="169" t="s">
        <v>254</v>
      </c>
      <c r="H228" s="170">
        <v>0.281</v>
      </c>
      <c r="I228" s="171"/>
      <c r="L228" s="167"/>
      <c r="M228" s="172"/>
      <c r="N228" s="173"/>
      <c r="O228" s="173"/>
      <c r="P228" s="173"/>
      <c r="Q228" s="173"/>
      <c r="R228" s="173"/>
      <c r="S228" s="173"/>
      <c r="T228" s="174"/>
      <c r="AT228" s="168" t="s">
        <v>152</v>
      </c>
      <c r="AU228" s="168" t="s">
        <v>85</v>
      </c>
      <c r="AV228" s="14" t="s">
        <v>85</v>
      </c>
      <c r="AW228" s="14" t="s">
        <v>31</v>
      </c>
      <c r="AX228" s="14" t="s">
        <v>75</v>
      </c>
      <c r="AY228" s="168" t="s">
        <v>139</v>
      </c>
    </row>
    <row r="229" spans="2:51" s="15" customFormat="1" ht="12">
      <c r="B229" s="175"/>
      <c r="D229" s="160" t="s">
        <v>152</v>
      </c>
      <c r="E229" s="176" t="s">
        <v>1</v>
      </c>
      <c r="F229" s="177" t="s">
        <v>161</v>
      </c>
      <c r="H229" s="178">
        <v>1.6640000000000001</v>
      </c>
      <c r="I229" s="179"/>
      <c r="L229" s="175"/>
      <c r="M229" s="180"/>
      <c r="N229" s="181"/>
      <c r="O229" s="181"/>
      <c r="P229" s="181"/>
      <c r="Q229" s="181"/>
      <c r="R229" s="181"/>
      <c r="S229" s="181"/>
      <c r="T229" s="182"/>
      <c r="AT229" s="176" t="s">
        <v>152</v>
      </c>
      <c r="AU229" s="176" t="s">
        <v>85</v>
      </c>
      <c r="AV229" s="15" t="s">
        <v>146</v>
      </c>
      <c r="AW229" s="15" t="s">
        <v>31</v>
      </c>
      <c r="AX229" s="15" t="s">
        <v>83</v>
      </c>
      <c r="AY229" s="176" t="s">
        <v>139</v>
      </c>
    </row>
    <row r="230" spans="1:65" s="2" customFormat="1" ht="22.15" customHeight="1">
      <c r="A230" s="32"/>
      <c r="B230" s="144"/>
      <c r="C230" s="145" t="s">
        <v>8</v>
      </c>
      <c r="D230" s="145" t="s">
        <v>142</v>
      </c>
      <c r="E230" s="146" t="s">
        <v>255</v>
      </c>
      <c r="F230" s="147" t="s">
        <v>256</v>
      </c>
      <c r="G230" s="148" t="s">
        <v>249</v>
      </c>
      <c r="H230" s="149">
        <v>3.55</v>
      </c>
      <c r="I230" s="150"/>
      <c r="J230" s="151">
        <f>ROUND(I230*H230,2)</f>
        <v>0</v>
      </c>
      <c r="K230" s="152"/>
      <c r="L230" s="33"/>
      <c r="M230" s="153" t="s">
        <v>1</v>
      </c>
      <c r="N230" s="154" t="s">
        <v>40</v>
      </c>
      <c r="O230" s="58"/>
      <c r="P230" s="155">
        <f>O230*H230</f>
        <v>0</v>
      </c>
      <c r="Q230" s="155">
        <v>0</v>
      </c>
      <c r="R230" s="155">
        <f>Q230*H230</f>
        <v>0</v>
      </c>
      <c r="S230" s="155">
        <v>2.2</v>
      </c>
      <c r="T230" s="156">
        <f>S230*H230</f>
        <v>7.8100000000000005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7" t="s">
        <v>146</v>
      </c>
      <c r="AT230" s="157" t="s">
        <v>142</v>
      </c>
      <c r="AU230" s="157" t="s">
        <v>85</v>
      </c>
      <c r="AY230" s="17" t="s">
        <v>139</v>
      </c>
      <c r="BE230" s="158">
        <f>IF(N230="základní",J230,0)</f>
        <v>0</v>
      </c>
      <c r="BF230" s="158">
        <f>IF(N230="snížená",J230,0)</f>
        <v>0</v>
      </c>
      <c r="BG230" s="158">
        <f>IF(N230="zákl. přenesená",J230,0)</f>
        <v>0</v>
      </c>
      <c r="BH230" s="158">
        <f>IF(N230="sníž. přenesená",J230,0)</f>
        <v>0</v>
      </c>
      <c r="BI230" s="158">
        <f>IF(N230="nulová",J230,0)</f>
        <v>0</v>
      </c>
      <c r="BJ230" s="17" t="s">
        <v>83</v>
      </c>
      <c r="BK230" s="158">
        <f>ROUND(I230*H230,2)</f>
        <v>0</v>
      </c>
      <c r="BL230" s="17" t="s">
        <v>146</v>
      </c>
      <c r="BM230" s="157" t="s">
        <v>257</v>
      </c>
    </row>
    <row r="231" spans="2:51" s="13" customFormat="1" ht="12">
      <c r="B231" s="159"/>
      <c r="D231" s="160" t="s">
        <v>152</v>
      </c>
      <c r="E231" s="161" t="s">
        <v>1</v>
      </c>
      <c r="F231" s="162" t="s">
        <v>175</v>
      </c>
      <c r="H231" s="161" t="s">
        <v>1</v>
      </c>
      <c r="I231" s="163"/>
      <c r="L231" s="159"/>
      <c r="M231" s="164"/>
      <c r="N231" s="165"/>
      <c r="O231" s="165"/>
      <c r="P231" s="165"/>
      <c r="Q231" s="165"/>
      <c r="R231" s="165"/>
      <c r="S231" s="165"/>
      <c r="T231" s="166"/>
      <c r="AT231" s="161" t="s">
        <v>152</v>
      </c>
      <c r="AU231" s="161" t="s">
        <v>85</v>
      </c>
      <c r="AV231" s="13" t="s">
        <v>83</v>
      </c>
      <c r="AW231" s="13" t="s">
        <v>31</v>
      </c>
      <c r="AX231" s="13" t="s">
        <v>75</v>
      </c>
      <c r="AY231" s="161" t="s">
        <v>139</v>
      </c>
    </row>
    <row r="232" spans="2:51" s="14" customFormat="1" ht="12">
      <c r="B232" s="167"/>
      <c r="D232" s="160" t="s">
        <v>152</v>
      </c>
      <c r="E232" s="168" t="s">
        <v>1</v>
      </c>
      <c r="F232" s="169" t="s">
        <v>258</v>
      </c>
      <c r="H232" s="170">
        <v>2.1</v>
      </c>
      <c r="I232" s="171"/>
      <c r="L232" s="167"/>
      <c r="M232" s="172"/>
      <c r="N232" s="173"/>
      <c r="O232" s="173"/>
      <c r="P232" s="173"/>
      <c r="Q232" s="173"/>
      <c r="R232" s="173"/>
      <c r="S232" s="173"/>
      <c r="T232" s="174"/>
      <c r="AT232" s="168" t="s">
        <v>152</v>
      </c>
      <c r="AU232" s="168" t="s">
        <v>85</v>
      </c>
      <c r="AV232" s="14" t="s">
        <v>85</v>
      </c>
      <c r="AW232" s="14" t="s">
        <v>31</v>
      </c>
      <c r="AX232" s="14" t="s">
        <v>75</v>
      </c>
      <c r="AY232" s="168" t="s">
        <v>139</v>
      </c>
    </row>
    <row r="233" spans="2:51" s="13" customFormat="1" ht="12">
      <c r="B233" s="159"/>
      <c r="D233" s="160" t="s">
        <v>152</v>
      </c>
      <c r="E233" s="161" t="s">
        <v>1</v>
      </c>
      <c r="F233" s="162" t="s">
        <v>177</v>
      </c>
      <c r="H233" s="161" t="s">
        <v>1</v>
      </c>
      <c r="I233" s="163"/>
      <c r="L233" s="159"/>
      <c r="M233" s="164"/>
      <c r="N233" s="165"/>
      <c r="O233" s="165"/>
      <c r="P233" s="165"/>
      <c r="Q233" s="165"/>
      <c r="R233" s="165"/>
      <c r="S233" s="165"/>
      <c r="T233" s="166"/>
      <c r="AT233" s="161" t="s">
        <v>152</v>
      </c>
      <c r="AU233" s="161" t="s">
        <v>85</v>
      </c>
      <c r="AV233" s="13" t="s">
        <v>83</v>
      </c>
      <c r="AW233" s="13" t="s">
        <v>31</v>
      </c>
      <c r="AX233" s="13" t="s">
        <v>75</v>
      </c>
      <c r="AY233" s="161" t="s">
        <v>139</v>
      </c>
    </row>
    <row r="234" spans="2:51" s="14" customFormat="1" ht="12">
      <c r="B234" s="167"/>
      <c r="D234" s="160" t="s">
        <v>152</v>
      </c>
      <c r="E234" s="168" t="s">
        <v>1</v>
      </c>
      <c r="F234" s="169" t="s">
        <v>259</v>
      </c>
      <c r="H234" s="170">
        <v>1.05</v>
      </c>
      <c r="I234" s="171"/>
      <c r="L234" s="167"/>
      <c r="M234" s="172"/>
      <c r="N234" s="173"/>
      <c r="O234" s="173"/>
      <c r="P234" s="173"/>
      <c r="Q234" s="173"/>
      <c r="R234" s="173"/>
      <c r="S234" s="173"/>
      <c r="T234" s="174"/>
      <c r="AT234" s="168" t="s">
        <v>152</v>
      </c>
      <c r="AU234" s="168" t="s">
        <v>85</v>
      </c>
      <c r="AV234" s="14" t="s">
        <v>85</v>
      </c>
      <c r="AW234" s="14" t="s">
        <v>31</v>
      </c>
      <c r="AX234" s="14" t="s">
        <v>75</v>
      </c>
      <c r="AY234" s="168" t="s">
        <v>139</v>
      </c>
    </row>
    <row r="235" spans="2:51" s="13" customFormat="1" ht="12">
      <c r="B235" s="159"/>
      <c r="D235" s="160" t="s">
        <v>152</v>
      </c>
      <c r="E235" s="161" t="s">
        <v>1</v>
      </c>
      <c r="F235" s="162" t="s">
        <v>179</v>
      </c>
      <c r="H235" s="161" t="s">
        <v>1</v>
      </c>
      <c r="I235" s="163"/>
      <c r="L235" s="159"/>
      <c r="M235" s="164"/>
      <c r="N235" s="165"/>
      <c r="O235" s="165"/>
      <c r="P235" s="165"/>
      <c r="Q235" s="165"/>
      <c r="R235" s="165"/>
      <c r="S235" s="165"/>
      <c r="T235" s="166"/>
      <c r="AT235" s="161" t="s">
        <v>152</v>
      </c>
      <c r="AU235" s="161" t="s">
        <v>85</v>
      </c>
      <c r="AV235" s="13" t="s">
        <v>83</v>
      </c>
      <c r="AW235" s="13" t="s">
        <v>31</v>
      </c>
      <c r="AX235" s="13" t="s">
        <v>75</v>
      </c>
      <c r="AY235" s="161" t="s">
        <v>139</v>
      </c>
    </row>
    <row r="236" spans="2:51" s="14" customFormat="1" ht="12">
      <c r="B236" s="167"/>
      <c r="D236" s="160" t="s">
        <v>152</v>
      </c>
      <c r="E236" s="168" t="s">
        <v>1</v>
      </c>
      <c r="F236" s="169" t="s">
        <v>260</v>
      </c>
      <c r="H236" s="170">
        <v>0.4</v>
      </c>
      <c r="I236" s="171"/>
      <c r="L236" s="167"/>
      <c r="M236" s="172"/>
      <c r="N236" s="173"/>
      <c r="O236" s="173"/>
      <c r="P236" s="173"/>
      <c r="Q236" s="173"/>
      <c r="R236" s="173"/>
      <c r="S236" s="173"/>
      <c r="T236" s="174"/>
      <c r="AT236" s="168" t="s">
        <v>152</v>
      </c>
      <c r="AU236" s="168" t="s">
        <v>85</v>
      </c>
      <c r="AV236" s="14" t="s">
        <v>85</v>
      </c>
      <c r="AW236" s="14" t="s">
        <v>31</v>
      </c>
      <c r="AX236" s="14" t="s">
        <v>75</v>
      </c>
      <c r="AY236" s="168" t="s">
        <v>139</v>
      </c>
    </row>
    <row r="237" spans="2:51" s="15" customFormat="1" ht="12">
      <c r="B237" s="175"/>
      <c r="D237" s="160" t="s">
        <v>152</v>
      </c>
      <c r="E237" s="176" t="s">
        <v>1</v>
      </c>
      <c r="F237" s="177" t="s">
        <v>161</v>
      </c>
      <c r="H237" s="178">
        <v>3.5500000000000003</v>
      </c>
      <c r="I237" s="179"/>
      <c r="L237" s="175"/>
      <c r="M237" s="180"/>
      <c r="N237" s="181"/>
      <c r="O237" s="181"/>
      <c r="P237" s="181"/>
      <c r="Q237" s="181"/>
      <c r="R237" s="181"/>
      <c r="S237" s="181"/>
      <c r="T237" s="182"/>
      <c r="AT237" s="176" t="s">
        <v>152</v>
      </c>
      <c r="AU237" s="176" t="s">
        <v>85</v>
      </c>
      <c r="AV237" s="15" t="s">
        <v>146</v>
      </c>
      <c r="AW237" s="15" t="s">
        <v>31</v>
      </c>
      <c r="AX237" s="15" t="s">
        <v>83</v>
      </c>
      <c r="AY237" s="176" t="s">
        <v>139</v>
      </c>
    </row>
    <row r="238" spans="1:65" s="2" customFormat="1" ht="13.9" customHeight="1">
      <c r="A238" s="32"/>
      <c r="B238" s="144"/>
      <c r="C238" s="145" t="s">
        <v>261</v>
      </c>
      <c r="D238" s="145" t="s">
        <v>142</v>
      </c>
      <c r="E238" s="146" t="s">
        <v>262</v>
      </c>
      <c r="F238" s="147" t="s">
        <v>263</v>
      </c>
      <c r="G238" s="148" t="s">
        <v>150</v>
      </c>
      <c r="H238" s="149">
        <v>3.94</v>
      </c>
      <c r="I238" s="150"/>
      <c r="J238" s="151">
        <f>ROUND(I238*H238,2)</f>
        <v>0</v>
      </c>
      <c r="K238" s="152"/>
      <c r="L238" s="33"/>
      <c r="M238" s="153" t="s">
        <v>1</v>
      </c>
      <c r="N238" s="154" t="s">
        <v>40</v>
      </c>
      <c r="O238" s="58"/>
      <c r="P238" s="155">
        <f>O238*H238</f>
        <v>0</v>
      </c>
      <c r="Q238" s="155">
        <v>0</v>
      </c>
      <c r="R238" s="155">
        <f>Q238*H238</f>
        <v>0</v>
      </c>
      <c r="S238" s="155">
        <v>0.076</v>
      </c>
      <c r="T238" s="156">
        <f>S238*H238</f>
        <v>0.29944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7" t="s">
        <v>146</v>
      </c>
      <c r="AT238" s="157" t="s">
        <v>142</v>
      </c>
      <c r="AU238" s="157" t="s">
        <v>85</v>
      </c>
      <c r="AY238" s="17" t="s">
        <v>139</v>
      </c>
      <c r="BE238" s="158">
        <f>IF(N238="základní",J238,0)</f>
        <v>0</v>
      </c>
      <c r="BF238" s="158">
        <f>IF(N238="snížená",J238,0)</f>
        <v>0</v>
      </c>
      <c r="BG238" s="158">
        <f>IF(N238="zákl. přenesená",J238,0)</f>
        <v>0</v>
      </c>
      <c r="BH238" s="158">
        <f>IF(N238="sníž. přenesená",J238,0)</f>
        <v>0</v>
      </c>
      <c r="BI238" s="158">
        <f>IF(N238="nulová",J238,0)</f>
        <v>0</v>
      </c>
      <c r="BJ238" s="17" t="s">
        <v>83</v>
      </c>
      <c r="BK238" s="158">
        <f>ROUND(I238*H238,2)</f>
        <v>0</v>
      </c>
      <c r="BL238" s="17" t="s">
        <v>146</v>
      </c>
      <c r="BM238" s="157" t="s">
        <v>264</v>
      </c>
    </row>
    <row r="239" spans="2:51" s="13" customFormat="1" ht="12">
      <c r="B239" s="159"/>
      <c r="D239" s="160" t="s">
        <v>152</v>
      </c>
      <c r="E239" s="161" t="s">
        <v>1</v>
      </c>
      <c r="F239" s="162" t="s">
        <v>153</v>
      </c>
      <c r="H239" s="161" t="s">
        <v>1</v>
      </c>
      <c r="I239" s="163"/>
      <c r="L239" s="159"/>
      <c r="M239" s="164"/>
      <c r="N239" s="165"/>
      <c r="O239" s="165"/>
      <c r="P239" s="165"/>
      <c r="Q239" s="165"/>
      <c r="R239" s="165"/>
      <c r="S239" s="165"/>
      <c r="T239" s="166"/>
      <c r="AT239" s="161" t="s">
        <v>152</v>
      </c>
      <c r="AU239" s="161" t="s">
        <v>85</v>
      </c>
      <c r="AV239" s="13" t="s">
        <v>83</v>
      </c>
      <c r="AW239" s="13" t="s">
        <v>31</v>
      </c>
      <c r="AX239" s="13" t="s">
        <v>75</v>
      </c>
      <c r="AY239" s="161" t="s">
        <v>139</v>
      </c>
    </row>
    <row r="240" spans="2:51" s="14" customFormat="1" ht="12">
      <c r="B240" s="167"/>
      <c r="D240" s="160" t="s">
        <v>152</v>
      </c>
      <c r="E240" s="168" t="s">
        <v>1</v>
      </c>
      <c r="F240" s="169" t="s">
        <v>265</v>
      </c>
      <c r="H240" s="170">
        <v>1.576</v>
      </c>
      <c r="I240" s="171"/>
      <c r="L240" s="167"/>
      <c r="M240" s="172"/>
      <c r="N240" s="173"/>
      <c r="O240" s="173"/>
      <c r="P240" s="173"/>
      <c r="Q240" s="173"/>
      <c r="R240" s="173"/>
      <c r="S240" s="173"/>
      <c r="T240" s="174"/>
      <c r="AT240" s="168" t="s">
        <v>152</v>
      </c>
      <c r="AU240" s="168" t="s">
        <v>85</v>
      </c>
      <c r="AV240" s="14" t="s">
        <v>85</v>
      </c>
      <c r="AW240" s="14" t="s">
        <v>31</v>
      </c>
      <c r="AX240" s="14" t="s">
        <v>75</v>
      </c>
      <c r="AY240" s="168" t="s">
        <v>139</v>
      </c>
    </row>
    <row r="241" spans="2:51" s="13" customFormat="1" ht="12">
      <c r="B241" s="159"/>
      <c r="D241" s="160" t="s">
        <v>152</v>
      </c>
      <c r="E241" s="161" t="s">
        <v>1</v>
      </c>
      <c r="F241" s="162" t="s">
        <v>252</v>
      </c>
      <c r="H241" s="161" t="s">
        <v>1</v>
      </c>
      <c r="I241" s="163"/>
      <c r="L241" s="159"/>
      <c r="M241" s="164"/>
      <c r="N241" s="165"/>
      <c r="O241" s="165"/>
      <c r="P241" s="165"/>
      <c r="Q241" s="165"/>
      <c r="R241" s="165"/>
      <c r="S241" s="165"/>
      <c r="T241" s="166"/>
      <c r="AT241" s="161" t="s">
        <v>152</v>
      </c>
      <c r="AU241" s="161" t="s">
        <v>85</v>
      </c>
      <c r="AV241" s="13" t="s">
        <v>83</v>
      </c>
      <c r="AW241" s="13" t="s">
        <v>31</v>
      </c>
      <c r="AX241" s="13" t="s">
        <v>75</v>
      </c>
      <c r="AY241" s="161" t="s">
        <v>139</v>
      </c>
    </row>
    <row r="242" spans="2:51" s="14" customFormat="1" ht="12">
      <c r="B242" s="167"/>
      <c r="D242" s="160" t="s">
        <v>152</v>
      </c>
      <c r="E242" s="168" t="s">
        <v>1</v>
      </c>
      <c r="F242" s="169" t="s">
        <v>266</v>
      </c>
      <c r="H242" s="170">
        <v>1.182</v>
      </c>
      <c r="I242" s="171"/>
      <c r="L242" s="167"/>
      <c r="M242" s="172"/>
      <c r="N242" s="173"/>
      <c r="O242" s="173"/>
      <c r="P242" s="173"/>
      <c r="Q242" s="173"/>
      <c r="R242" s="173"/>
      <c r="S242" s="173"/>
      <c r="T242" s="174"/>
      <c r="AT242" s="168" t="s">
        <v>152</v>
      </c>
      <c r="AU242" s="168" t="s">
        <v>85</v>
      </c>
      <c r="AV242" s="14" t="s">
        <v>85</v>
      </c>
      <c r="AW242" s="14" t="s">
        <v>31</v>
      </c>
      <c r="AX242" s="14" t="s">
        <v>75</v>
      </c>
      <c r="AY242" s="168" t="s">
        <v>139</v>
      </c>
    </row>
    <row r="243" spans="2:51" s="13" customFormat="1" ht="12">
      <c r="B243" s="159"/>
      <c r="D243" s="160" t="s">
        <v>152</v>
      </c>
      <c r="E243" s="161" t="s">
        <v>1</v>
      </c>
      <c r="F243" s="162" t="s">
        <v>158</v>
      </c>
      <c r="H243" s="161" t="s">
        <v>1</v>
      </c>
      <c r="I243" s="163"/>
      <c r="L243" s="159"/>
      <c r="M243" s="164"/>
      <c r="N243" s="165"/>
      <c r="O243" s="165"/>
      <c r="P243" s="165"/>
      <c r="Q243" s="165"/>
      <c r="R243" s="165"/>
      <c r="S243" s="165"/>
      <c r="T243" s="166"/>
      <c r="AT243" s="161" t="s">
        <v>152</v>
      </c>
      <c r="AU243" s="161" t="s">
        <v>85</v>
      </c>
      <c r="AV243" s="13" t="s">
        <v>83</v>
      </c>
      <c r="AW243" s="13" t="s">
        <v>31</v>
      </c>
      <c r="AX243" s="13" t="s">
        <v>75</v>
      </c>
      <c r="AY243" s="161" t="s">
        <v>139</v>
      </c>
    </row>
    <row r="244" spans="2:51" s="14" customFormat="1" ht="12">
      <c r="B244" s="167"/>
      <c r="D244" s="160" t="s">
        <v>152</v>
      </c>
      <c r="E244" s="168" t="s">
        <v>1</v>
      </c>
      <c r="F244" s="169" t="s">
        <v>266</v>
      </c>
      <c r="H244" s="170">
        <v>1.182</v>
      </c>
      <c r="I244" s="171"/>
      <c r="L244" s="167"/>
      <c r="M244" s="172"/>
      <c r="N244" s="173"/>
      <c r="O244" s="173"/>
      <c r="P244" s="173"/>
      <c r="Q244" s="173"/>
      <c r="R244" s="173"/>
      <c r="S244" s="173"/>
      <c r="T244" s="174"/>
      <c r="AT244" s="168" t="s">
        <v>152</v>
      </c>
      <c r="AU244" s="168" t="s">
        <v>85</v>
      </c>
      <c r="AV244" s="14" t="s">
        <v>85</v>
      </c>
      <c r="AW244" s="14" t="s">
        <v>31</v>
      </c>
      <c r="AX244" s="14" t="s">
        <v>75</v>
      </c>
      <c r="AY244" s="168" t="s">
        <v>139</v>
      </c>
    </row>
    <row r="245" spans="2:51" s="15" customFormat="1" ht="12">
      <c r="B245" s="175"/>
      <c r="D245" s="160" t="s">
        <v>152</v>
      </c>
      <c r="E245" s="176" t="s">
        <v>1</v>
      </c>
      <c r="F245" s="177" t="s">
        <v>161</v>
      </c>
      <c r="H245" s="178">
        <v>3.94</v>
      </c>
      <c r="I245" s="179"/>
      <c r="L245" s="175"/>
      <c r="M245" s="180"/>
      <c r="N245" s="181"/>
      <c r="O245" s="181"/>
      <c r="P245" s="181"/>
      <c r="Q245" s="181"/>
      <c r="R245" s="181"/>
      <c r="S245" s="181"/>
      <c r="T245" s="182"/>
      <c r="AT245" s="176" t="s">
        <v>152</v>
      </c>
      <c r="AU245" s="176" t="s">
        <v>85</v>
      </c>
      <c r="AV245" s="15" t="s">
        <v>146</v>
      </c>
      <c r="AW245" s="15" t="s">
        <v>31</v>
      </c>
      <c r="AX245" s="15" t="s">
        <v>83</v>
      </c>
      <c r="AY245" s="176" t="s">
        <v>139</v>
      </c>
    </row>
    <row r="246" spans="1:65" s="2" customFormat="1" ht="13.9" customHeight="1">
      <c r="A246" s="32"/>
      <c r="B246" s="144"/>
      <c r="C246" s="145" t="s">
        <v>267</v>
      </c>
      <c r="D246" s="145" t="s">
        <v>142</v>
      </c>
      <c r="E246" s="146" t="s">
        <v>268</v>
      </c>
      <c r="F246" s="147" t="s">
        <v>269</v>
      </c>
      <c r="G246" s="148" t="s">
        <v>150</v>
      </c>
      <c r="H246" s="149">
        <v>4.104</v>
      </c>
      <c r="I246" s="150"/>
      <c r="J246" s="151">
        <f>ROUND(I246*H246,2)</f>
        <v>0</v>
      </c>
      <c r="K246" s="152"/>
      <c r="L246" s="33"/>
      <c r="M246" s="153" t="s">
        <v>1</v>
      </c>
      <c r="N246" s="154" t="s">
        <v>40</v>
      </c>
      <c r="O246" s="58"/>
      <c r="P246" s="155">
        <f>O246*H246</f>
        <v>0</v>
      </c>
      <c r="Q246" s="155">
        <v>0</v>
      </c>
      <c r="R246" s="155">
        <f>Q246*H246</f>
        <v>0</v>
      </c>
      <c r="S246" s="155">
        <v>0.063</v>
      </c>
      <c r="T246" s="156">
        <f>S246*H246</f>
        <v>0.258552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7" t="s">
        <v>146</v>
      </c>
      <c r="AT246" s="157" t="s">
        <v>142</v>
      </c>
      <c r="AU246" s="157" t="s">
        <v>85</v>
      </c>
      <c r="AY246" s="17" t="s">
        <v>139</v>
      </c>
      <c r="BE246" s="158">
        <f>IF(N246="základní",J246,0)</f>
        <v>0</v>
      </c>
      <c r="BF246" s="158">
        <f>IF(N246="snížená",J246,0)</f>
        <v>0</v>
      </c>
      <c r="BG246" s="158">
        <f>IF(N246="zákl. přenesená",J246,0)</f>
        <v>0</v>
      </c>
      <c r="BH246" s="158">
        <f>IF(N246="sníž. přenesená",J246,0)</f>
        <v>0</v>
      </c>
      <c r="BI246" s="158">
        <f>IF(N246="nulová",J246,0)</f>
        <v>0</v>
      </c>
      <c r="BJ246" s="17" t="s">
        <v>83</v>
      </c>
      <c r="BK246" s="158">
        <f>ROUND(I246*H246,2)</f>
        <v>0</v>
      </c>
      <c r="BL246" s="17" t="s">
        <v>146</v>
      </c>
      <c r="BM246" s="157" t="s">
        <v>270</v>
      </c>
    </row>
    <row r="247" spans="2:51" s="13" customFormat="1" ht="12">
      <c r="B247" s="159"/>
      <c r="D247" s="160" t="s">
        <v>152</v>
      </c>
      <c r="E247" s="161" t="s">
        <v>1</v>
      </c>
      <c r="F247" s="162" t="s">
        <v>189</v>
      </c>
      <c r="H247" s="161" t="s">
        <v>1</v>
      </c>
      <c r="I247" s="163"/>
      <c r="L247" s="159"/>
      <c r="M247" s="164"/>
      <c r="N247" s="165"/>
      <c r="O247" s="165"/>
      <c r="P247" s="165"/>
      <c r="Q247" s="165"/>
      <c r="R247" s="165"/>
      <c r="S247" s="165"/>
      <c r="T247" s="166"/>
      <c r="AT247" s="161" t="s">
        <v>152</v>
      </c>
      <c r="AU247" s="161" t="s">
        <v>85</v>
      </c>
      <c r="AV247" s="13" t="s">
        <v>83</v>
      </c>
      <c r="AW247" s="13" t="s">
        <v>31</v>
      </c>
      <c r="AX247" s="13" t="s">
        <v>75</v>
      </c>
      <c r="AY247" s="161" t="s">
        <v>139</v>
      </c>
    </row>
    <row r="248" spans="2:51" s="14" customFormat="1" ht="12">
      <c r="B248" s="167"/>
      <c r="D248" s="160" t="s">
        <v>152</v>
      </c>
      <c r="E248" s="168" t="s">
        <v>1</v>
      </c>
      <c r="F248" s="169" t="s">
        <v>271</v>
      </c>
      <c r="H248" s="170">
        <v>4.104</v>
      </c>
      <c r="I248" s="171"/>
      <c r="L248" s="167"/>
      <c r="M248" s="172"/>
      <c r="N248" s="173"/>
      <c r="O248" s="173"/>
      <c r="P248" s="173"/>
      <c r="Q248" s="173"/>
      <c r="R248" s="173"/>
      <c r="S248" s="173"/>
      <c r="T248" s="174"/>
      <c r="AT248" s="168" t="s">
        <v>152</v>
      </c>
      <c r="AU248" s="168" t="s">
        <v>85</v>
      </c>
      <c r="AV248" s="14" t="s">
        <v>85</v>
      </c>
      <c r="AW248" s="14" t="s">
        <v>31</v>
      </c>
      <c r="AX248" s="14" t="s">
        <v>83</v>
      </c>
      <c r="AY248" s="168" t="s">
        <v>139</v>
      </c>
    </row>
    <row r="249" spans="1:65" s="2" customFormat="1" ht="22.15" customHeight="1">
      <c r="A249" s="32"/>
      <c r="B249" s="144"/>
      <c r="C249" s="145" t="s">
        <v>272</v>
      </c>
      <c r="D249" s="145" t="s">
        <v>142</v>
      </c>
      <c r="E249" s="146" t="s">
        <v>273</v>
      </c>
      <c r="F249" s="147" t="s">
        <v>274</v>
      </c>
      <c r="G249" s="148" t="s">
        <v>249</v>
      </c>
      <c r="H249" s="149">
        <v>0.288</v>
      </c>
      <c r="I249" s="150"/>
      <c r="J249" s="151">
        <f>ROUND(I249*H249,2)</f>
        <v>0</v>
      </c>
      <c r="K249" s="152"/>
      <c r="L249" s="33"/>
      <c r="M249" s="153" t="s">
        <v>1</v>
      </c>
      <c r="N249" s="154" t="s">
        <v>40</v>
      </c>
      <c r="O249" s="58"/>
      <c r="P249" s="155">
        <f>O249*H249</f>
        <v>0</v>
      </c>
      <c r="Q249" s="155">
        <v>0</v>
      </c>
      <c r="R249" s="155">
        <f>Q249*H249</f>
        <v>0</v>
      </c>
      <c r="S249" s="155">
        <v>1.8</v>
      </c>
      <c r="T249" s="156">
        <f>S249*H249</f>
        <v>0.5184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7" t="s">
        <v>146</v>
      </c>
      <c r="AT249" s="157" t="s">
        <v>142</v>
      </c>
      <c r="AU249" s="157" t="s">
        <v>85</v>
      </c>
      <c r="AY249" s="17" t="s">
        <v>139</v>
      </c>
      <c r="BE249" s="158">
        <f>IF(N249="základní",J249,0)</f>
        <v>0</v>
      </c>
      <c r="BF249" s="158">
        <f>IF(N249="snížená",J249,0)</f>
        <v>0</v>
      </c>
      <c r="BG249" s="158">
        <f>IF(N249="zákl. přenesená",J249,0)</f>
        <v>0</v>
      </c>
      <c r="BH249" s="158">
        <f>IF(N249="sníž. přenesená",J249,0)</f>
        <v>0</v>
      </c>
      <c r="BI249" s="158">
        <f>IF(N249="nulová",J249,0)</f>
        <v>0</v>
      </c>
      <c r="BJ249" s="17" t="s">
        <v>83</v>
      </c>
      <c r="BK249" s="158">
        <f>ROUND(I249*H249,2)</f>
        <v>0</v>
      </c>
      <c r="BL249" s="17" t="s">
        <v>146</v>
      </c>
      <c r="BM249" s="157" t="s">
        <v>275</v>
      </c>
    </row>
    <row r="250" spans="2:51" s="13" customFormat="1" ht="12">
      <c r="B250" s="159"/>
      <c r="D250" s="160" t="s">
        <v>152</v>
      </c>
      <c r="E250" s="161" t="s">
        <v>1</v>
      </c>
      <c r="F250" s="162" t="s">
        <v>158</v>
      </c>
      <c r="H250" s="161" t="s">
        <v>1</v>
      </c>
      <c r="I250" s="163"/>
      <c r="L250" s="159"/>
      <c r="M250" s="164"/>
      <c r="N250" s="165"/>
      <c r="O250" s="165"/>
      <c r="P250" s="165"/>
      <c r="Q250" s="165"/>
      <c r="R250" s="165"/>
      <c r="S250" s="165"/>
      <c r="T250" s="166"/>
      <c r="AT250" s="161" t="s">
        <v>152</v>
      </c>
      <c r="AU250" s="161" t="s">
        <v>85</v>
      </c>
      <c r="AV250" s="13" t="s">
        <v>83</v>
      </c>
      <c r="AW250" s="13" t="s">
        <v>31</v>
      </c>
      <c r="AX250" s="13" t="s">
        <v>75</v>
      </c>
      <c r="AY250" s="161" t="s">
        <v>139</v>
      </c>
    </row>
    <row r="251" spans="2:51" s="14" customFormat="1" ht="12">
      <c r="B251" s="167"/>
      <c r="D251" s="160" t="s">
        <v>152</v>
      </c>
      <c r="E251" s="168" t="s">
        <v>1</v>
      </c>
      <c r="F251" s="169" t="s">
        <v>276</v>
      </c>
      <c r="H251" s="170">
        <v>0.144</v>
      </c>
      <c r="I251" s="171"/>
      <c r="L251" s="167"/>
      <c r="M251" s="172"/>
      <c r="N251" s="173"/>
      <c r="O251" s="173"/>
      <c r="P251" s="173"/>
      <c r="Q251" s="173"/>
      <c r="R251" s="173"/>
      <c r="S251" s="173"/>
      <c r="T251" s="174"/>
      <c r="AT251" s="168" t="s">
        <v>152</v>
      </c>
      <c r="AU251" s="168" t="s">
        <v>85</v>
      </c>
      <c r="AV251" s="14" t="s">
        <v>85</v>
      </c>
      <c r="AW251" s="14" t="s">
        <v>31</v>
      </c>
      <c r="AX251" s="14" t="s">
        <v>75</v>
      </c>
      <c r="AY251" s="168" t="s">
        <v>139</v>
      </c>
    </row>
    <row r="252" spans="2:51" s="13" customFormat="1" ht="12">
      <c r="B252" s="159"/>
      <c r="D252" s="160" t="s">
        <v>152</v>
      </c>
      <c r="E252" s="161" t="s">
        <v>1</v>
      </c>
      <c r="F252" s="162" t="s">
        <v>160</v>
      </c>
      <c r="H252" s="161" t="s">
        <v>1</v>
      </c>
      <c r="I252" s="163"/>
      <c r="L252" s="159"/>
      <c r="M252" s="164"/>
      <c r="N252" s="165"/>
      <c r="O252" s="165"/>
      <c r="P252" s="165"/>
      <c r="Q252" s="165"/>
      <c r="R252" s="165"/>
      <c r="S252" s="165"/>
      <c r="T252" s="166"/>
      <c r="AT252" s="161" t="s">
        <v>152</v>
      </c>
      <c r="AU252" s="161" t="s">
        <v>85</v>
      </c>
      <c r="AV252" s="13" t="s">
        <v>83</v>
      </c>
      <c r="AW252" s="13" t="s">
        <v>31</v>
      </c>
      <c r="AX252" s="13" t="s">
        <v>75</v>
      </c>
      <c r="AY252" s="161" t="s">
        <v>139</v>
      </c>
    </row>
    <row r="253" spans="2:51" s="14" customFormat="1" ht="12">
      <c r="B253" s="167"/>
      <c r="D253" s="160" t="s">
        <v>152</v>
      </c>
      <c r="E253" s="168" t="s">
        <v>1</v>
      </c>
      <c r="F253" s="169" t="s">
        <v>276</v>
      </c>
      <c r="H253" s="170">
        <v>0.144</v>
      </c>
      <c r="I253" s="171"/>
      <c r="L253" s="167"/>
      <c r="M253" s="172"/>
      <c r="N253" s="173"/>
      <c r="O253" s="173"/>
      <c r="P253" s="173"/>
      <c r="Q253" s="173"/>
      <c r="R253" s="173"/>
      <c r="S253" s="173"/>
      <c r="T253" s="174"/>
      <c r="AT253" s="168" t="s">
        <v>152</v>
      </c>
      <c r="AU253" s="168" t="s">
        <v>85</v>
      </c>
      <c r="AV253" s="14" t="s">
        <v>85</v>
      </c>
      <c r="AW253" s="14" t="s">
        <v>31</v>
      </c>
      <c r="AX253" s="14" t="s">
        <v>75</v>
      </c>
      <c r="AY253" s="168" t="s">
        <v>139</v>
      </c>
    </row>
    <row r="254" spans="2:51" s="15" customFormat="1" ht="12">
      <c r="B254" s="175"/>
      <c r="D254" s="160" t="s">
        <v>152</v>
      </c>
      <c r="E254" s="176" t="s">
        <v>1</v>
      </c>
      <c r="F254" s="177" t="s">
        <v>161</v>
      </c>
      <c r="H254" s="178">
        <v>0.288</v>
      </c>
      <c r="I254" s="179"/>
      <c r="L254" s="175"/>
      <c r="M254" s="180"/>
      <c r="N254" s="181"/>
      <c r="O254" s="181"/>
      <c r="P254" s="181"/>
      <c r="Q254" s="181"/>
      <c r="R254" s="181"/>
      <c r="S254" s="181"/>
      <c r="T254" s="182"/>
      <c r="AT254" s="176" t="s">
        <v>152</v>
      </c>
      <c r="AU254" s="176" t="s">
        <v>85</v>
      </c>
      <c r="AV254" s="15" t="s">
        <v>146</v>
      </c>
      <c r="AW254" s="15" t="s">
        <v>31</v>
      </c>
      <c r="AX254" s="15" t="s">
        <v>83</v>
      </c>
      <c r="AY254" s="176" t="s">
        <v>139</v>
      </c>
    </row>
    <row r="255" spans="2:63" s="12" customFormat="1" ht="20.85" customHeight="1">
      <c r="B255" s="131"/>
      <c r="D255" s="132" t="s">
        <v>74</v>
      </c>
      <c r="E255" s="142" t="s">
        <v>277</v>
      </c>
      <c r="F255" s="142" t="s">
        <v>278</v>
      </c>
      <c r="I255" s="134"/>
      <c r="J255" s="143">
        <f>BK255</f>
        <v>0</v>
      </c>
      <c r="L255" s="131"/>
      <c r="M255" s="136"/>
      <c r="N255" s="137"/>
      <c r="O255" s="137"/>
      <c r="P255" s="138">
        <f>SUM(P256:P260)</f>
        <v>0</v>
      </c>
      <c r="Q255" s="137"/>
      <c r="R255" s="138">
        <f>SUM(R256:R260)</f>
        <v>0.05696999999999999</v>
      </c>
      <c r="S255" s="137"/>
      <c r="T255" s="139">
        <f>SUM(T256:T260)</f>
        <v>0.045</v>
      </c>
      <c r="AR255" s="132" t="s">
        <v>83</v>
      </c>
      <c r="AT255" s="140" t="s">
        <v>74</v>
      </c>
      <c r="AU255" s="140" t="s">
        <v>85</v>
      </c>
      <c r="AY255" s="132" t="s">
        <v>139</v>
      </c>
      <c r="BK255" s="141">
        <f>SUM(BK256:BK260)</f>
        <v>0</v>
      </c>
    </row>
    <row r="256" spans="1:65" s="2" customFormat="1" ht="13.9" customHeight="1">
      <c r="A256" s="32"/>
      <c r="B256" s="144"/>
      <c r="C256" s="145" t="s">
        <v>279</v>
      </c>
      <c r="D256" s="145" t="s">
        <v>142</v>
      </c>
      <c r="E256" s="146" t="s">
        <v>280</v>
      </c>
      <c r="F256" s="147" t="s">
        <v>281</v>
      </c>
      <c r="G256" s="148" t="s">
        <v>145</v>
      </c>
      <c r="H256" s="149">
        <v>1</v>
      </c>
      <c r="I256" s="150"/>
      <c r="J256" s="151">
        <f>ROUND(I256*H256,2)</f>
        <v>0</v>
      </c>
      <c r="K256" s="152"/>
      <c r="L256" s="33"/>
      <c r="M256" s="153" t="s">
        <v>1</v>
      </c>
      <c r="N256" s="154" t="s">
        <v>40</v>
      </c>
      <c r="O256" s="58"/>
      <c r="P256" s="155">
        <f>O256*H256</f>
        <v>0</v>
      </c>
      <c r="Q256" s="155">
        <v>0.04597</v>
      </c>
      <c r="R256" s="155">
        <f>Q256*H256</f>
        <v>0.04597</v>
      </c>
      <c r="S256" s="155">
        <v>0</v>
      </c>
      <c r="T256" s="156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7" t="s">
        <v>146</v>
      </c>
      <c r="AT256" s="157" t="s">
        <v>142</v>
      </c>
      <c r="AU256" s="157" t="s">
        <v>140</v>
      </c>
      <c r="AY256" s="17" t="s">
        <v>139</v>
      </c>
      <c r="BE256" s="158">
        <f>IF(N256="základní",J256,0)</f>
        <v>0</v>
      </c>
      <c r="BF256" s="158">
        <f>IF(N256="snížená",J256,0)</f>
        <v>0</v>
      </c>
      <c r="BG256" s="158">
        <f>IF(N256="zákl. přenesená",J256,0)</f>
        <v>0</v>
      </c>
      <c r="BH256" s="158">
        <f>IF(N256="sníž. přenesená",J256,0)</f>
        <v>0</v>
      </c>
      <c r="BI256" s="158">
        <f>IF(N256="nulová",J256,0)</f>
        <v>0</v>
      </c>
      <c r="BJ256" s="17" t="s">
        <v>83</v>
      </c>
      <c r="BK256" s="158">
        <f>ROUND(I256*H256,2)</f>
        <v>0</v>
      </c>
      <c r="BL256" s="17" t="s">
        <v>146</v>
      </c>
      <c r="BM256" s="157" t="s">
        <v>282</v>
      </c>
    </row>
    <row r="257" spans="2:51" s="13" customFormat="1" ht="12">
      <c r="B257" s="159"/>
      <c r="D257" s="160" t="s">
        <v>152</v>
      </c>
      <c r="E257" s="161" t="s">
        <v>1</v>
      </c>
      <c r="F257" s="162" t="s">
        <v>283</v>
      </c>
      <c r="H257" s="161" t="s">
        <v>1</v>
      </c>
      <c r="I257" s="163"/>
      <c r="L257" s="159"/>
      <c r="M257" s="164"/>
      <c r="N257" s="165"/>
      <c r="O257" s="165"/>
      <c r="P257" s="165"/>
      <c r="Q257" s="165"/>
      <c r="R257" s="165"/>
      <c r="S257" s="165"/>
      <c r="T257" s="166"/>
      <c r="AT257" s="161" t="s">
        <v>152</v>
      </c>
      <c r="AU257" s="161" t="s">
        <v>140</v>
      </c>
      <c r="AV257" s="13" t="s">
        <v>83</v>
      </c>
      <c r="AW257" s="13" t="s">
        <v>31</v>
      </c>
      <c r="AX257" s="13" t="s">
        <v>75</v>
      </c>
      <c r="AY257" s="161" t="s">
        <v>139</v>
      </c>
    </row>
    <row r="258" spans="2:51" s="14" customFormat="1" ht="12">
      <c r="B258" s="167"/>
      <c r="D258" s="160" t="s">
        <v>152</v>
      </c>
      <c r="E258" s="168" t="s">
        <v>1</v>
      </c>
      <c r="F258" s="169" t="s">
        <v>284</v>
      </c>
      <c r="H258" s="170">
        <v>1</v>
      </c>
      <c r="I258" s="171"/>
      <c r="L258" s="167"/>
      <c r="M258" s="172"/>
      <c r="N258" s="173"/>
      <c r="O258" s="173"/>
      <c r="P258" s="173"/>
      <c r="Q258" s="173"/>
      <c r="R258" s="173"/>
      <c r="S258" s="173"/>
      <c r="T258" s="174"/>
      <c r="AT258" s="168" t="s">
        <v>152</v>
      </c>
      <c r="AU258" s="168" t="s">
        <v>140</v>
      </c>
      <c r="AV258" s="14" t="s">
        <v>85</v>
      </c>
      <c r="AW258" s="14" t="s">
        <v>31</v>
      </c>
      <c r="AX258" s="14" t="s">
        <v>83</v>
      </c>
      <c r="AY258" s="168" t="s">
        <v>139</v>
      </c>
    </row>
    <row r="259" spans="1:65" s="2" customFormat="1" ht="13.9" customHeight="1">
      <c r="A259" s="32"/>
      <c r="B259" s="144"/>
      <c r="C259" s="183" t="s">
        <v>285</v>
      </c>
      <c r="D259" s="183" t="s">
        <v>286</v>
      </c>
      <c r="E259" s="184" t="s">
        <v>287</v>
      </c>
      <c r="F259" s="185" t="s">
        <v>288</v>
      </c>
      <c r="G259" s="186" t="s">
        <v>145</v>
      </c>
      <c r="H259" s="187">
        <v>1</v>
      </c>
      <c r="I259" s="188"/>
      <c r="J259" s="189">
        <f>ROUND(I259*H259,2)</f>
        <v>0</v>
      </c>
      <c r="K259" s="190"/>
      <c r="L259" s="191"/>
      <c r="M259" s="192" t="s">
        <v>1</v>
      </c>
      <c r="N259" s="193" t="s">
        <v>40</v>
      </c>
      <c r="O259" s="58"/>
      <c r="P259" s="155">
        <f>O259*H259</f>
        <v>0</v>
      </c>
      <c r="Q259" s="155">
        <v>0.011</v>
      </c>
      <c r="R259" s="155">
        <f>Q259*H259</f>
        <v>0.011</v>
      </c>
      <c r="S259" s="155">
        <v>0</v>
      </c>
      <c r="T259" s="156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7" t="s">
        <v>198</v>
      </c>
      <c r="AT259" s="157" t="s">
        <v>286</v>
      </c>
      <c r="AU259" s="157" t="s">
        <v>140</v>
      </c>
      <c r="AY259" s="17" t="s">
        <v>139</v>
      </c>
      <c r="BE259" s="158">
        <f>IF(N259="základní",J259,0)</f>
        <v>0</v>
      </c>
      <c r="BF259" s="158">
        <f>IF(N259="snížená",J259,0)</f>
        <v>0</v>
      </c>
      <c r="BG259" s="158">
        <f>IF(N259="zákl. přenesená",J259,0)</f>
        <v>0</v>
      </c>
      <c r="BH259" s="158">
        <f>IF(N259="sníž. přenesená",J259,0)</f>
        <v>0</v>
      </c>
      <c r="BI259" s="158">
        <f>IF(N259="nulová",J259,0)</f>
        <v>0</v>
      </c>
      <c r="BJ259" s="17" t="s">
        <v>83</v>
      </c>
      <c r="BK259" s="158">
        <f>ROUND(I259*H259,2)</f>
        <v>0</v>
      </c>
      <c r="BL259" s="17" t="s">
        <v>146</v>
      </c>
      <c r="BM259" s="157" t="s">
        <v>289</v>
      </c>
    </row>
    <row r="260" spans="1:65" s="2" customFormat="1" ht="22.15" customHeight="1">
      <c r="A260" s="32"/>
      <c r="B260" s="144"/>
      <c r="C260" s="145" t="s">
        <v>7</v>
      </c>
      <c r="D260" s="145" t="s">
        <v>142</v>
      </c>
      <c r="E260" s="146" t="s">
        <v>290</v>
      </c>
      <c r="F260" s="147" t="s">
        <v>291</v>
      </c>
      <c r="G260" s="148" t="s">
        <v>145</v>
      </c>
      <c r="H260" s="149">
        <v>1</v>
      </c>
      <c r="I260" s="150"/>
      <c r="J260" s="151">
        <f>ROUND(I260*H260,2)</f>
        <v>0</v>
      </c>
      <c r="K260" s="152"/>
      <c r="L260" s="33"/>
      <c r="M260" s="153" t="s">
        <v>1</v>
      </c>
      <c r="N260" s="154" t="s">
        <v>40</v>
      </c>
      <c r="O260" s="58"/>
      <c r="P260" s="155">
        <f>O260*H260</f>
        <v>0</v>
      </c>
      <c r="Q260" s="155">
        <v>0</v>
      </c>
      <c r="R260" s="155">
        <f>Q260*H260</f>
        <v>0</v>
      </c>
      <c r="S260" s="155">
        <v>0.045</v>
      </c>
      <c r="T260" s="156">
        <f>S260*H260</f>
        <v>0.045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7" t="s">
        <v>146</v>
      </c>
      <c r="AT260" s="157" t="s">
        <v>142</v>
      </c>
      <c r="AU260" s="157" t="s">
        <v>140</v>
      </c>
      <c r="AY260" s="17" t="s">
        <v>139</v>
      </c>
      <c r="BE260" s="158">
        <f>IF(N260="základní",J260,0)</f>
        <v>0</v>
      </c>
      <c r="BF260" s="158">
        <f>IF(N260="snížená",J260,0)</f>
        <v>0</v>
      </c>
      <c r="BG260" s="158">
        <f>IF(N260="zákl. přenesená",J260,0)</f>
        <v>0</v>
      </c>
      <c r="BH260" s="158">
        <f>IF(N260="sníž. přenesená",J260,0)</f>
        <v>0</v>
      </c>
      <c r="BI260" s="158">
        <f>IF(N260="nulová",J260,0)</f>
        <v>0</v>
      </c>
      <c r="BJ260" s="17" t="s">
        <v>83</v>
      </c>
      <c r="BK260" s="158">
        <f>ROUND(I260*H260,2)</f>
        <v>0</v>
      </c>
      <c r="BL260" s="17" t="s">
        <v>146</v>
      </c>
      <c r="BM260" s="157" t="s">
        <v>292</v>
      </c>
    </row>
    <row r="261" spans="2:63" s="12" customFormat="1" ht="20.85" customHeight="1">
      <c r="B261" s="131"/>
      <c r="D261" s="132" t="s">
        <v>74</v>
      </c>
      <c r="E261" s="142" t="s">
        <v>293</v>
      </c>
      <c r="F261" s="142" t="s">
        <v>294</v>
      </c>
      <c r="I261" s="134"/>
      <c r="J261" s="143">
        <f>BK261</f>
        <v>0</v>
      </c>
      <c r="L261" s="131"/>
      <c r="M261" s="136"/>
      <c r="N261" s="137"/>
      <c r="O261" s="137"/>
      <c r="P261" s="138">
        <f>P262</f>
        <v>0</v>
      </c>
      <c r="Q261" s="137"/>
      <c r="R261" s="138">
        <f>R262</f>
        <v>0.041014999999999996</v>
      </c>
      <c r="S261" s="137"/>
      <c r="T261" s="139">
        <f>T262</f>
        <v>0</v>
      </c>
      <c r="AR261" s="132" t="s">
        <v>83</v>
      </c>
      <c r="AT261" s="140" t="s">
        <v>74</v>
      </c>
      <c r="AU261" s="140" t="s">
        <v>85</v>
      </c>
      <c r="AY261" s="132" t="s">
        <v>139</v>
      </c>
      <c r="BK261" s="141">
        <f>BK262</f>
        <v>0</v>
      </c>
    </row>
    <row r="262" spans="1:65" s="2" customFormat="1" ht="22.15" customHeight="1">
      <c r="A262" s="32"/>
      <c r="B262" s="144"/>
      <c r="C262" s="145" t="s">
        <v>295</v>
      </c>
      <c r="D262" s="145" t="s">
        <v>142</v>
      </c>
      <c r="E262" s="146" t="s">
        <v>296</v>
      </c>
      <c r="F262" s="147" t="s">
        <v>297</v>
      </c>
      <c r="G262" s="148" t="s">
        <v>150</v>
      </c>
      <c r="H262" s="149">
        <v>315.5</v>
      </c>
      <c r="I262" s="150"/>
      <c r="J262" s="151">
        <f>ROUND(I262*H262,2)</f>
        <v>0</v>
      </c>
      <c r="K262" s="152"/>
      <c r="L262" s="33"/>
      <c r="M262" s="153" t="s">
        <v>1</v>
      </c>
      <c r="N262" s="154" t="s">
        <v>40</v>
      </c>
      <c r="O262" s="58"/>
      <c r="P262" s="155">
        <f>O262*H262</f>
        <v>0</v>
      </c>
      <c r="Q262" s="155">
        <v>0.00013</v>
      </c>
      <c r="R262" s="155">
        <f>Q262*H262</f>
        <v>0.041014999999999996</v>
      </c>
      <c r="S262" s="155">
        <v>0</v>
      </c>
      <c r="T262" s="156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57" t="s">
        <v>146</v>
      </c>
      <c r="AT262" s="157" t="s">
        <v>142</v>
      </c>
      <c r="AU262" s="157" t="s">
        <v>140</v>
      </c>
      <c r="AY262" s="17" t="s">
        <v>139</v>
      </c>
      <c r="BE262" s="158">
        <f>IF(N262="základní",J262,0)</f>
        <v>0</v>
      </c>
      <c r="BF262" s="158">
        <f>IF(N262="snížená",J262,0)</f>
        <v>0</v>
      </c>
      <c r="BG262" s="158">
        <f>IF(N262="zákl. přenesená",J262,0)</f>
        <v>0</v>
      </c>
      <c r="BH262" s="158">
        <f>IF(N262="sníž. přenesená",J262,0)</f>
        <v>0</v>
      </c>
      <c r="BI262" s="158">
        <f>IF(N262="nulová",J262,0)</f>
        <v>0</v>
      </c>
      <c r="BJ262" s="17" t="s">
        <v>83</v>
      </c>
      <c r="BK262" s="158">
        <f>ROUND(I262*H262,2)</f>
        <v>0</v>
      </c>
      <c r="BL262" s="17" t="s">
        <v>146</v>
      </c>
      <c r="BM262" s="157" t="s">
        <v>298</v>
      </c>
    </row>
    <row r="263" spans="2:63" s="12" customFormat="1" ht="20.85" customHeight="1">
      <c r="B263" s="131"/>
      <c r="D263" s="132" t="s">
        <v>74</v>
      </c>
      <c r="E263" s="142" t="s">
        <v>299</v>
      </c>
      <c r="F263" s="142" t="s">
        <v>300</v>
      </c>
      <c r="I263" s="134"/>
      <c r="J263" s="143">
        <f>BK263</f>
        <v>0</v>
      </c>
      <c r="L263" s="131"/>
      <c r="M263" s="136"/>
      <c r="N263" s="137"/>
      <c r="O263" s="137"/>
      <c r="P263" s="138">
        <f>P264</f>
        <v>0</v>
      </c>
      <c r="Q263" s="137"/>
      <c r="R263" s="138">
        <f>R264</f>
        <v>0.012620000000000001</v>
      </c>
      <c r="S263" s="137"/>
      <c r="T263" s="139">
        <f>T264</f>
        <v>0</v>
      </c>
      <c r="AR263" s="132" t="s">
        <v>83</v>
      </c>
      <c r="AT263" s="140" t="s">
        <v>74</v>
      </c>
      <c r="AU263" s="140" t="s">
        <v>85</v>
      </c>
      <c r="AY263" s="132" t="s">
        <v>139</v>
      </c>
      <c r="BK263" s="141">
        <f>BK264</f>
        <v>0</v>
      </c>
    </row>
    <row r="264" spans="1:65" s="2" customFormat="1" ht="22.15" customHeight="1">
      <c r="A264" s="32"/>
      <c r="B264" s="144"/>
      <c r="C264" s="145" t="s">
        <v>301</v>
      </c>
      <c r="D264" s="145" t="s">
        <v>142</v>
      </c>
      <c r="E264" s="146" t="s">
        <v>302</v>
      </c>
      <c r="F264" s="147" t="s">
        <v>303</v>
      </c>
      <c r="G264" s="148" t="s">
        <v>150</v>
      </c>
      <c r="H264" s="149">
        <v>315.5</v>
      </c>
      <c r="I264" s="150"/>
      <c r="J264" s="151">
        <f>ROUND(I264*H264,2)</f>
        <v>0</v>
      </c>
      <c r="K264" s="152"/>
      <c r="L264" s="33"/>
      <c r="M264" s="153" t="s">
        <v>1</v>
      </c>
      <c r="N264" s="154" t="s">
        <v>40</v>
      </c>
      <c r="O264" s="58"/>
      <c r="P264" s="155">
        <f>O264*H264</f>
        <v>0</v>
      </c>
      <c r="Q264" s="155">
        <v>4E-05</v>
      </c>
      <c r="R264" s="155">
        <f>Q264*H264</f>
        <v>0.012620000000000001</v>
      </c>
      <c r="S264" s="155">
        <v>0</v>
      </c>
      <c r="T264" s="156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57" t="s">
        <v>146</v>
      </c>
      <c r="AT264" s="157" t="s">
        <v>142</v>
      </c>
      <c r="AU264" s="157" t="s">
        <v>140</v>
      </c>
      <c r="AY264" s="17" t="s">
        <v>139</v>
      </c>
      <c r="BE264" s="158">
        <f>IF(N264="základní",J264,0)</f>
        <v>0</v>
      </c>
      <c r="BF264" s="158">
        <f>IF(N264="snížená",J264,0)</f>
        <v>0</v>
      </c>
      <c r="BG264" s="158">
        <f>IF(N264="zákl. přenesená",J264,0)</f>
        <v>0</v>
      </c>
      <c r="BH264" s="158">
        <f>IF(N264="sníž. přenesená",J264,0)</f>
        <v>0</v>
      </c>
      <c r="BI264" s="158">
        <f>IF(N264="nulová",J264,0)</f>
        <v>0</v>
      </c>
      <c r="BJ264" s="17" t="s">
        <v>83</v>
      </c>
      <c r="BK264" s="158">
        <f>ROUND(I264*H264,2)</f>
        <v>0</v>
      </c>
      <c r="BL264" s="17" t="s">
        <v>146</v>
      </c>
      <c r="BM264" s="157" t="s">
        <v>304</v>
      </c>
    </row>
    <row r="265" spans="2:63" s="12" customFormat="1" ht="22.9" customHeight="1">
      <c r="B265" s="131"/>
      <c r="D265" s="132" t="s">
        <v>74</v>
      </c>
      <c r="E265" s="142" t="s">
        <v>305</v>
      </c>
      <c r="F265" s="142" t="s">
        <v>306</v>
      </c>
      <c r="I265" s="134"/>
      <c r="J265" s="143">
        <f>BK265</f>
        <v>0</v>
      </c>
      <c r="L265" s="131"/>
      <c r="M265" s="136"/>
      <c r="N265" s="137"/>
      <c r="O265" s="137"/>
      <c r="P265" s="138">
        <f>SUM(P266:P270)</f>
        <v>0</v>
      </c>
      <c r="Q265" s="137"/>
      <c r="R265" s="138">
        <f>SUM(R266:R270)</f>
        <v>0</v>
      </c>
      <c r="S265" s="137"/>
      <c r="T265" s="139">
        <f>SUM(T266:T270)</f>
        <v>0</v>
      </c>
      <c r="AR265" s="132" t="s">
        <v>83</v>
      </c>
      <c r="AT265" s="140" t="s">
        <v>74</v>
      </c>
      <c r="AU265" s="140" t="s">
        <v>83</v>
      </c>
      <c r="AY265" s="132" t="s">
        <v>139</v>
      </c>
      <c r="BK265" s="141">
        <f>SUM(BK266:BK270)</f>
        <v>0</v>
      </c>
    </row>
    <row r="266" spans="1:65" s="2" customFormat="1" ht="22.15" customHeight="1">
      <c r="A266" s="32"/>
      <c r="B266" s="144"/>
      <c r="C266" s="145" t="s">
        <v>307</v>
      </c>
      <c r="D266" s="145" t="s">
        <v>142</v>
      </c>
      <c r="E266" s="146" t="s">
        <v>308</v>
      </c>
      <c r="F266" s="147" t="s">
        <v>309</v>
      </c>
      <c r="G266" s="148" t="s">
        <v>310</v>
      </c>
      <c r="H266" s="149">
        <v>20.355</v>
      </c>
      <c r="I266" s="150"/>
      <c r="J266" s="151">
        <f>ROUND(I266*H266,2)</f>
        <v>0</v>
      </c>
      <c r="K266" s="152"/>
      <c r="L266" s="33"/>
      <c r="M266" s="153" t="s">
        <v>1</v>
      </c>
      <c r="N266" s="154" t="s">
        <v>40</v>
      </c>
      <c r="O266" s="58"/>
      <c r="P266" s="155">
        <f>O266*H266</f>
        <v>0</v>
      </c>
      <c r="Q266" s="155">
        <v>0</v>
      </c>
      <c r="R266" s="155">
        <f>Q266*H266</f>
        <v>0</v>
      </c>
      <c r="S266" s="155">
        <v>0</v>
      </c>
      <c r="T266" s="156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57" t="s">
        <v>146</v>
      </c>
      <c r="AT266" s="157" t="s">
        <v>142</v>
      </c>
      <c r="AU266" s="157" t="s">
        <v>85</v>
      </c>
      <c r="AY266" s="17" t="s">
        <v>139</v>
      </c>
      <c r="BE266" s="158">
        <f>IF(N266="základní",J266,0)</f>
        <v>0</v>
      </c>
      <c r="BF266" s="158">
        <f>IF(N266="snížená",J266,0)</f>
        <v>0</v>
      </c>
      <c r="BG266" s="158">
        <f>IF(N266="zákl. přenesená",J266,0)</f>
        <v>0</v>
      </c>
      <c r="BH266" s="158">
        <f>IF(N266="sníž. přenesená",J266,0)</f>
        <v>0</v>
      </c>
      <c r="BI266" s="158">
        <f>IF(N266="nulová",J266,0)</f>
        <v>0</v>
      </c>
      <c r="BJ266" s="17" t="s">
        <v>83</v>
      </c>
      <c r="BK266" s="158">
        <f>ROUND(I266*H266,2)</f>
        <v>0</v>
      </c>
      <c r="BL266" s="17" t="s">
        <v>146</v>
      </c>
      <c r="BM266" s="157" t="s">
        <v>311</v>
      </c>
    </row>
    <row r="267" spans="1:65" s="2" customFormat="1" ht="22.15" customHeight="1">
      <c r="A267" s="32"/>
      <c r="B267" s="144"/>
      <c r="C267" s="145" t="s">
        <v>312</v>
      </c>
      <c r="D267" s="145" t="s">
        <v>142</v>
      </c>
      <c r="E267" s="146" t="s">
        <v>313</v>
      </c>
      <c r="F267" s="147" t="s">
        <v>314</v>
      </c>
      <c r="G267" s="148" t="s">
        <v>310</v>
      </c>
      <c r="H267" s="149">
        <v>20.355</v>
      </c>
      <c r="I267" s="150"/>
      <c r="J267" s="151">
        <f>ROUND(I267*H267,2)</f>
        <v>0</v>
      </c>
      <c r="K267" s="152"/>
      <c r="L267" s="33"/>
      <c r="M267" s="153" t="s">
        <v>1</v>
      </c>
      <c r="N267" s="154" t="s">
        <v>40</v>
      </c>
      <c r="O267" s="58"/>
      <c r="P267" s="155">
        <f>O267*H267</f>
        <v>0</v>
      </c>
      <c r="Q267" s="155">
        <v>0</v>
      </c>
      <c r="R267" s="155">
        <f>Q267*H267</f>
        <v>0</v>
      </c>
      <c r="S267" s="155">
        <v>0</v>
      </c>
      <c r="T267" s="156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57" t="s">
        <v>146</v>
      </c>
      <c r="AT267" s="157" t="s">
        <v>142</v>
      </c>
      <c r="AU267" s="157" t="s">
        <v>85</v>
      </c>
      <c r="AY267" s="17" t="s">
        <v>139</v>
      </c>
      <c r="BE267" s="158">
        <f>IF(N267="základní",J267,0)</f>
        <v>0</v>
      </c>
      <c r="BF267" s="158">
        <f>IF(N267="snížená",J267,0)</f>
        <v>0</v>
      </c>
      <c r="BG267" s="158">
        <f>IF(N267="zákl. přenesená",J267,0)</f>
        <v>0</v>
      </c>
      <c r="BH267" s="158">
        <f>IF(N267="sníž. přenesená",J267,0)</f>
        <v>0</v>
      </c>
      <c r="BI267" s="158">
        <f>IF(N267="nulová",J267,0)</f>
        <v>0</v>
      </c>
      <c r="BJ267" s="17" t="s">
        <v>83</v>
      </c>
      <c r="BK267" s="158">
        <f>ROUND(I267*H267,2)</f>
        <v>0</v>
      </c>
      <c r="BL267" s="17" t="s">
        <v>146</v>
      </c>
      <c r="BM267" s="157" t="s">
        <v>315</v>
      </c>
    </row>
    <row r="268" spans="1:65" s="2" customFormat="1" ht="22.15" customHeight="1">
      <c r="A268" s="32"/>
      <c r="B268" s="144"/>
      <c r="C268" s="145" t="s">
        <v>316</v>
      </c>
      <c r="D268" s="145" t="s">
        <v>142</v>
      </c>
      <c r="E268" s="146" t="s">
        <v>317</v>
      </c>
      <c r="F268" s="147" t="s">
        <v>318</v>
      </c>
      <c r="G268" s="148" t="s">
        <v>310</v>
      </c>
      <c r="H268" s="149">
        <v>488.52</v>
      </c>
      <c r="I268" s="150"/>
      <c r="J268" s="151">
        <f>ROUND(I268*H268,2)</f>
        <v>0</v>
      </c>
      <c r="K268" s="152"/>
      <c r="L268" s="33"/>
      <c r="M268" s="153" t="s">
        <v>1</v>
      </c>
      <c r="N268" s="154" t="s">
        <v>40</v>
      </c>
      <c r="O268" s="58"/>
      <c r="P268" s="155">
        <f>O268*H268</f>
        <v>0</v>
      </c>
      <c r="Q268" s="155">
        <v>0</v>
      </c>
      <c r="R268" s="155">
        <f>Q268*H268</f>
        <v>0</v>
      </c>
      <c r="S268" s="155">
        <v>0</v>
      </c>
      <c r="T268" s="156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7" t="s">
        <v>146</v>
      </c>
      <c r="AT268" s="157" t="s">
        <v>142</v>
      </c>
      <c r="AU268" s="157" t="s">
        <v>85</v>
      </c>
      <c r="AY268" s="17" t="s">
        <v>139</v>
      </c>
      <c r="BE268" s="158">
        <f>IF(N268="základní",J268,0)</f>
        <v>0</v>
      </c>
      <c r="BF268" s="158">
        <f>IF(N268="snížená",J268,0)</f>
        <v>0</v>
      </c>
      <c r="BG268" s="158">
        <f>IF(N268="zákl. přenesená",J268,0)</f>
        <v>0</v>
      </c>
      <c r="BH268" s="158">
        <f>IF(N268="sníž. přenesená",J268,0)</f>
        <v>0</v>
      </c>
      <c r="BI268" s="158">
        <f>IF(N268="nulová",J268,0)</f>
        <v>0</v>
      </c>
      <c r="BJ268" s="17" t="s">
        <v>83</v>
      </c>
      <c r="BK268" s="158">
        <f>ROUND(I268*H268,2)</f>
        <v>0</v>
      </c>
      <c r="BL268" s="17" t="s">
        <v>146</v>
      </c>
      <c r="BM268" s="157" t="s">
        <v>319</v>
      </c>
    </row>
    <row r="269" spans="2:51" s="14" customFormat="1" ht="12">
      <c r="B269" s="167"/>
      <c r="D269" s="160" t="s">
        <v>152</v>
      </c>
      <c r="F269" s="169" t="s">
        <v>320</v>
      </c>
      <c r="H269" s="170">
        <v>488.52</v>
      </c>
      <c r="I269" s="171"/>
      <c r="L269" s="167"/>
      <c r="M269" s="172"/>
      <c r="N269" s="173"/>
      <c r="O269" s="173"/>
      <c r="P269" s="173"/>
      <c r="Q269" s="173"/>
      <c r="R269" s="173"/>
      <c r="S269" s="173"/>
      <c r="T269" s="174"/>
      <c r="AT269" s="168" t="s">
        <v>152</v>
      </c>
      <c r="AU269" s="168" t="s">
        <v>85</v>
      </c>
      <c r="AV269" s="14" t="s">
        <v>85</v>
      </c>
      <c r="AW269" s="14" t="s">
        <v>3</v>
      </c>
      <c r="AX269" s="14" t="s">
        <v>83</v>
      </c>
      <c r="AY269" s="168" t="s">
        <v>139</v>
      </c>
    </row>
    <row r="270" spans="1:65" s="2" customFormat="1" ht="22.15" customHeight="1">
      <c r="A270" s="32"/>
      <c r="B270" s="144"/>
      <c r="C270" s="145" t="s">
        <v>321</v>
      </c>
      <c r="D270" s="145" t="s">
        <v>142</v>
      </c>
      <c r="E270" s="146" t="s">
        <v>322</v>
      </c>
      <c r="F270" s="147" t="s">
        <v>323</v>
      </c>
      <c r="G270" s="148" t="s">
        <v>310</v>
      </c>
      <c r="H270" s="149">
        <v>20.355</v>
      </c>
      <c r="I270" s="150"/>
      <c r="J270" s="151">
        <f>ROUND(I270*H270,2)</f>
        <v>0</v>
      </c>
      <c r="K270" s="152"/>
      <c r="L270" s="33"/>
      <c r="M270" s="153" t="s">
        <v>1</v>
      </c>
      <c r="N270" s="154" t="s">
        <v>40</v>
      </c>
      <c r="O270" s="58"/>
      <c r="P270" s="155">
        <f>O270*H270</f>
        <v>0</v>
      </c>
      <c r="Q270" s="155">
        <v>0</v>
      </c>
      <c r="R270" s="155">
        <f>Q270*H270</f>
        <v>0</v>
      </c>
      <c r="S270" s="155">
        <v>0</v>
      </c>
      <c r="T270" s="156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57" t="s">
        <v>146</v>
      </c>
      <c r="AT270" s="157" t="s">
        <v>142</v>
      </c>
      <c r="AU270" s="157" t="s">
        <v>85</v>
      </c>
      <c r="AY270" s="17" t="s">
        <v>139</v>
      </c>
      <c r="BE270" s="158">
        <f>IF(N270="základní",J270,0)</f>
        <v>0</v>
      </c>
      <c r="BF270" s="158">
        <f>IF(N270="snížená",J270,0)</f>
        <v>0</v>
      </c>
      <c r="BG270" s="158">
        <f>IF(N270="zákl. přenesená",J270,0)</f>
        <v>0</v>
      </c>
      <c r="BH270" s="158">
        <f>IF(N270="sníž. přenesená",J270,0)</f>
        <v>0</v>
      </c>
      <c r="BI270" s="158">
        <f>IF(N270="nulová",J270,0)</f>
        <v>0</v>
      </c>
      <c r="BJ270" s="17" t="s">
        <v>83</v>
      </c>
      <c r="BK270" s="158">
        <f>ROUND(I270*H270,2)</f>
        <v>0</v>
      </c>
      <c r="BL270" s="17" t="s">
        <v>146</v>
      </c>
      <c r="BM270" s="157" t="s">
        <v>324</v>
      </c>
    </row>
    <row r="271" spans="2:63" s="12" customFormat="1" ht="22.9" customHeight="1">
      <c r="B271" s="131"/>
      <c r="D271" s="132" t="s">
        <v>74</v>
      </c>
      <c r="E271" s="142" t="s">
        <v>325</v>
      </c>
      <c r="F271" s="142" t="s">
        <v>326</v>
      </c>
      <c r="I271" s="134"/>
      <c r="J271" s="143">
        <f>BK271</f>
        <v>0</v>
      </c>
      <c r="L271" s="131"/>
      <c r="M271" s="136"/>
      <c r="N271" s="137"/>
      <c r="O271" s="137"/>
      <c r="P271" s="138">
        <f>P272</f>
        <v>0</v>
      </c>
      <c r="Q271" s="137"/>
      <c r="R271" s="138">
        <f>R272</f>
        <v>0</v>
      </c>
      <c r="S271" s="137"/>
      <c r="T271" s="139">
        <f>T272</f>
        <v>0</v>
      </c>
      <c r="AR271" s="132" t="s">
        <v>83</v>
      </c>
      <c r="AT271" s="140" t="s">
        <v>74</v>
      </c>
      <c r="AU271" s="140" t="s">
        <v>83</v>
      </c>
      <c r="AY271" s="132" t="s">
        <v>139</v>
      </c>
      <c r="BK271" s="141">
        <f>BK272</f>
        <v>0</v>
      </c>
    </row>
    <row r="272" spans="1:65" s="2" customFormat="1" ht="13.9" customHeight="1">
      <c r="A272" s="32"/>
      <c r="B272" s="144"/>
      <c r="C272" s="145" t="s">
        <v>327</v>
      </c>
      <c r="D272" s="145" t="s">
        <v>142</v>
      </c>
      <c r="E272" s="146" t="s">
        <v>328</v>
      </c>
      <c r="F272" s="147" t="s">
        <v>329</v>
      </c>
      <c r="G272" s="148" t="s">
        <v>310</v>
      </c>
      <c r="H272" s="149">
        <v>12.19</v>
      </c>
      <c r="I272" s="150"/>
      <c r="J272" s="151">
        <f>ROUND(I272*H272,2)</f>
        <v>0</v>
      </c>
      <c r="K272" s="152"/>
      <c r="L272" s="33"/>
      <c r="M272" s="153" t="s">
        <v>1</v>
      </c>
      <c r="N272" s="154" t="s">
        <v>40</v>
      </c>
      <c r="O272" s="58"/>
      <c r="P272" s="155">
        <f>O272*H272</f>
        <v>0</v>
      </c>
      <c r="Q272" s="155">
        <v>0</v>
      </c>
      <c r="R272" s="155">
        <f>Q272*H272</f>
        <v>0</v>
      </c>
      <c r="S272" s="155">
        <v>0</v>
      </c>
      <c r="T272" s="156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57" t="s">
        <v>146</v>
      </c>
      <c r="AT272" s="157" t="s">
        <v>142</v>
      </c>
      <c r="AU272" s="157" t="s">
        <v>85</v>
      </c>
      <c r="AY272" s="17" t="s">
        <v>139</v>
      </c>
      <c r="BE272" s="158">
        <f>IF(N272="základní",J272,0)</f>
        <v>0</v>
      </c>
      <c r="BF272" s="158">
        <f>IF(N272="snížená",J272,0)</f>
        <v>0</v>
      </c>
      <c r="BG272" s="158">
        <f>IF(N272="zákl. přenesená",J272,0)</f>
        <v>0</v>
      </c>
      <c r="BH272" s="158">
        <f>IF(N272="sníž. přenesená",J272,0)</f>
        <v>0</v>
      </c>
      <c r="BI272" s="158">
        <f>IF(N272="nulová",J272,0)</f>
        <v>0</v>
      </c>
      <c r="BJ272" s="17" t="s">
        <v>83</v>
      </c>
      <c r="BK272" s="158">
        <f>ROUND(I272*H272,2)</f>
        <v>0</v>
      </c>
      <c r="BL272" s="17" t="s">
        <v>146</v>
      </c>
      <c r="BM272" s="157" t="s">
        <v>330</v>
      </c>
    </row>
    <row r="273" spans="2:63" s="12" customFormat="1" ht="25.9" customHeight="1">
      <c r="B273" s="131"/>
      <c r="D273" s="132" t="s">
        <v>74</v>
      </c>
      <c r="E273" s="133" t="s">
        <v>331</v>
      </c>
      <c r="F273" s="133" t="s">
        <v>332</v>
      </c>
      <c r="I273" s="134"/>
      <c r="J273" s="135">
        <f>BK273</f>
        <v>0</v>
      </c>
      <c r="L273" s="131"/>
      <c r="M273" s="136"/>
      <c r="N273" s="137"/>
      <c r="O273" s="137"/>
      <c r="P273" s="138">
        <f>P274+P279+P295+P329+P339+P440+P511+P558+P580+P615</f>
        <v>0</v>
      </c>
      <c r="Q273" s="137"/>
      <c r="R273" s="138">
        <f>R274+R279+R295+R329+R339+R440+R511+R558+R580+R615</f>
        <v>7.86231306</v>
      </c>
      <c r="S273" s="137"/>
      <c r="T273" s="139">
        <f>T274+T279+T295+T329+T339+T440+T511+T558+T580+T615</f>
        <v>8.17859327</v>
      </c>
      <c r="AR273" s="132" t="s">
        <v>85</v>
      </c>
      <c r="AT273" s="140" t="s">
        <v>74</v>
      </c>
      <c r="AU273" s="140" t="s">
        <v>75</v>
      </c>
      <c r="AY273" s="132" t="s">
        <v>139</v>
      </c>
      <c r="BK273" s="141">
        <f>BK274+BK279+BK295+BK329+BK339+BK440+BK511+BK558+BK580+BK615</f>
        <v>0</v>
      </c>
    </row>
    <row r="274" spans="2:63" s="12" customFormat="1" ht="22.9" customHeight="1">
      <c r="B274" s="131"/>
      <c r="D274" s="132" t="s">
        <v>74</v>
      </c>
      <c r="E274" s="142" t="s">
        <v>333</v>
      </c>
      <c r="F274" s="142" t="s">
        <v>334</v>
      </c>
      <c r="I274" s="134"/>
      <c r="J274" s="143">
        <f>BK274</f>
        <v>0</v>
      </c>
      <c r="L274" s="131"/>
      <c r="M274" s="136"/>
      <c r="N274" s="137"/>
      <c r="O274" s="137"/>
      <c r="P274" s="138">
        <f>SUM(P275:P278)</f>
        <v>0</v>
      </c>
      <c r="Q274" s="137"/>
      <c r="R274" s="138">
        <f>SUM(R275:R278)</f>
        <v>0.036000000000000004</v>
      </c>
      <c r="S274" s="137"/>
      <c r="T274" s="139">
        <f>SUM(T275:T278)</f>
        <v>0</v>
      </c>
      <c r="AR274" s="132" t="s">
        <v>85</v>
      </c>
      <c r="AT274" s="140" t="s">
        <v>74</v>
      </c>
      <c r="AU274" s="140" t="s">
        <v>83</v>
      </c>
      <c r="AY274" s="132" t="s">
        <v>139</v>
      </c>
      <c r="BK274" s="141">
        <f>SUM(BK275:BK278)</f>
        <v>0</v>
      </c>
    </row>
    <row r="275" spans="1:65" s="2" customFormat="1" ht="22.15" customHeight="1">
      <c r="A275" s="32"/>
      <c r="B275" s="144"/>
      <c r="C275" s="145" t="s">
        <v>335</v>
      </c>
      <c r="D275" s="145" t="s">
        <v>142</v>
      </c>
      <c r="E275" s="146" t="s">
        <v>336</v>
      </c>
      <c r="F275" s="147" t="s">
        <v>337</v>
      </c>
      <c r="G275" s="148" t="s">
        <v>150</v>
      </c>
      <c r="H275" s="149">
        <v>35.5</v>
      </c>
      <c r="I275" s="150"/>
      <c r="J275" s="151">
        <f>ROUND(I275*H275,2)</f>
        <v>0</v>
      </c>
      <c r="K275" s="152"/>
      <c r="L275" s="33"/>
      <c r="M275" s="153" t="s">
        <v>1</v>
      </c>
      <c r="N275" s="154" t="s">
        <v>40</v>
      </c>
      <c r="O275" s="58"/>
      <c r="P275" s="155">
        <f>O275*H275</f>
        <v>0</v>
      </c>
      <c r="Q275" s="155">
        <v>0</v>
      </c>
      <c r="R275" s="155">
        <f>Q275*H275</f>
        <v>0</v>
      </c>
      <c r="S275" s="155">
        <v>0</v>
      </c>
      <c r="T275" s="156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57" t="s">
        <v>261</v>
      </c>
      <c r="AT275" s="157" t="s">
        <v>142</v>
      </c>
      <c r="AU275" s="157" t="s">
        <v>85</v>
      </c>
      <c r="AY275" s="17" t="s">
        <v>139</v>
      </c>
      <c r="BE275" s="158">
        <f>IF(N275="základní",J275,0)</f>
        <v>0</v>
      </c>
      <c r="BF275" s="158">
        <f>IF(N275="snížená",J275,0)</f>
        <v>0</v>
      </c>
      <c r="BG275" s="158">
        <f>IF(N275="zákl. přenesená",J275,0)</f>
        <v>0</v>
      </c>
      <c r="BH275" s="158">
        <f>IF(N275="sníž. přenesená",J275,0)</f>
        <v>0</v>
      </c>
      <c r="BI275" s="158">
        <f>IF(N275="nulová",J275,0)</f>
        <v>0</v>
      </c>
      <c r="BJ275" s="17" t="s">
        <v>83</v>
      </c>
      <c r="BK275" s="158">
        <f>ROUND(I275*H275,2)</f>
        <v>0</v>
      </c>
      <c r="BL275" s="17" t="s">
        <v>261</v>
      </c>
      <c r="BM275" s="157" t="s">
        <v>338</v>
      </c>
    </row>
    <row r="276" spans="1:65" s="2" customFormat="1" ht="13.9" customHeight="1">
      <c r="A276" s="32"/>
      <c r="B276" s="144"/>
      <c r="C276" s="183" t="s">
        <v>339</v>
      </c>
      <c r="D276" s="183" t="s">
        <v>286</v>
      </c>
      <c r="E276" s="184" t="s">
        <v>340</v>
      </c>
      <c r="F276" s="185" t="s">
        <v>341</v>
      </c>
      <c r="G276" s="186" t="s">
        <v>342</v>
      </c>
      <c r="H276" s="187">
        <v>36</v>
      </c>
      <c r="I276" s="188"/>
      <c r="J276" s="189">
        <f>ROUND(I276*H276,2)</f>
        <v>0</v>
      </c>
      <c r="K276" s="190"/>
      <c r="L276" s="191"/>
      <c r="M276" s="192" t="s">
        <v>1</v>
      </c>
      <c r="N276" s="193" t="s">
        <v>40</v>
      </c>
      <c r="O276" s="58"/>
      <c r="P276" s="155">
        <f>O276*H276</f>
        <v>0</v>
      </c>
      <c r="Q276" s="155">
        <v>0.001</v>
      </c>
      <c r="R276" s="155">
        <f>Q276*H276</f>
        <v>0.036000000000000004</v>
      </c>
      <c r="S276" s="155">
        <v>0</v>
      </c>
      <c r="T276" s="156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57" t="s">
        <v>343</v>
      </c>
      <c r="AT276" s="157" t="s">
        <v>286</v>
      </c>
      <c r="AU276" s="157" t="s">
        <v>85</v>
      </c>
      <c r="AY276" s="17" t="s">
        <v>139</v>
      </c>
      <c r="BE276" s="158">
        <f>IF(N276="základní",J276,0)</f>
        <v>0</v>
      </c>
      <c r="BF276" s="158">
        <f>IF(N276="snížená",J276,0)</f>
        <v>0</v>
      </c>
      <c r="BG276" s="158">
        <f>IF(N276="zákl. přenesená",J276,0)</f>
        <v>0</v>
      </c>
      <c r="BH276" s="158">
        <f>IF(N276="sníž. přenesená",J276,0)</f>
        <v>0</v>
      </c>
      <c r="BI276" s="158">
        <f>IF(N276="nulová",J276,0)</f>
        <v>0</v>
      </c>
      <c r="BJ276" s="17" t="s">
        <v>83</v>
      </c>
      <c r="BK276" s="158">
        <f>ROUND(I276*H276,2)</f>
        <v>0</v>
      </c>
      <c r="BL276" s="17" t="s">
        <v>261</v>
      </c>
      <c r="BM276" s="157" t="s">
        <v>344</v>
      </c>
    </row>
    <row r="277" spans="1:65" s="2" customFormat="1" ht="22.15" customHeight="1">
      <c r="A277" s="32"/>
      <c r="B277" s="144"/>
      <c r="C277" s="145" t="s">
        <v>345</v>
      </c>
      <c r="D277" s="145" t="s">
        <v>142</v>
      </c>
      <c r="E277" s="146" t="s">
        <v>346</v>
      </c>
      <c r="F277" s="147" t="s">
        <v>347</v>
      </c>
      <c r="G277" s="148" t="s">
        <v>310</v>
      </c>
      <c r="H277" s="149">
        <v>0.036</v>
      </c>
      <c r="I277" s="150"/>
      <c r="J277" s="151">
        <f>ROUND(I277*H277,2)</f>
        <v>0</v>
      </c>
      <c r="K277" s="152"/>
      <c r="L277" s="33"/>
      <c r="M277" s="153" t="s">
        <v>1</v>
      </c>
      <c r="N277" s="154" t="s">
        <v>40</v>
      </c>
      <c r="O277" s="58"/>
      <c r="P277" s="155">
        <f>O277*H277</f>
        <v>0</v>
      </c>
      <c r="Q277" s="155">
        <v>0</v>
      </c>
      <c r="R277" s="155">
        <f>Q277*H277</f>
        <v>0</v>
      </c>
      <c r="S277" s="155">
        <v>0</v>
      </c>
      <c r="T277" s="156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57" t="s">
        <v>261</v>
      </c>
      <c r="AT277" s="157" t="s">
        <v>142</v>
      </c>
      <c r="AU277" s="157" t="s">
        <v>85</v>
      </c>
      <c r="AY277" s="17" t="s">
        <v>139</v>
      </c>
      <c r="BE277" s="158">
        <f>IF(N277="základní",J277,0)</f>
        <v>0</v>
      </c>
      <c r="BF277" s="158">
        <f>IF(N277="snížená",J277,0)</f>
        <v>0</v>
      </c>
      <c r="BG277" s="158">
        <f>IF(N277="zákl. přenesená",J277,0)</f>
        <v>0</v>
      </c>
      <c r="BH277" s="158">
        <f>IF(N277="sníž. přenesená",J277,0)</f>
        <v>0</v>
      </c>
      <c r="BI277" s="158">
        <f>IF(N277="nulová",J277,0)</f>
        <v>0</v>
      </c>
      <c r="BJ277" s="17" t="s">
        <v>83</v>
      </c>
      <c r="BK277" s="158">
        <f>ROUND(I277*H277,2)</f>
        <v>0</v>
      </c>
      <c r="BL277" s="17" t="s">
        <v>261</v>
      </c>
      <c r="BM277" s="157" t="s">
        <v>348</v>
      </c>
    </row>
    <row r="278" spans="1:65" s="2" customFormat="1" ht="22.15" customHeight="1">
      <c r="A278" s="32"/>
      <c r="B278" s="144"/>
      <c r="C278" s="145" t="s">
        <v>343</v>
      </c>
      <c r="D278" s="145" t="s">
        <v>142</v>
      </c>
      <c r="E278" s="146" t="s">
        <v>349</v>
      </c>
      <c r="F278" s="147" t="s">
        <v>350</v>
      </c>
      <c r="G278" s="148" t="s">
        <v>310</v>
      </c>
      <c r="H278" s="149">
        <v>0.036</v>
      </c>
      <c r="I278" s="150"/>
      <c r="J278" s="151">
        <f>ROUND(I278*H278,2)</f>
        <v>0</v>
      </c>
      <c r="K278" s="152"/>
      <c r="L278" s="33"/>
      <c r="M278" s="153" t="s">
        <v>1</v>
      </c>
      <c r="N278" s="154" t="s">
        <v>40</v>
      </c>
      <c r="O278" s="58"/>
      <c r="P278" s="155">
        <f>O278*H278</f>
        <v>0</v>
      </c>
      <c r="Q278" s="155">
        <v>0</v>
      </c>
      <c r="R278" s="155">
        <f>Q278*H278</f>
        <v>0</v>
      </c>
      <c r="S278" s="155">
        <v>0</v>
      </c>
      <c r="T278" s="156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57" t="s">
        <v>261</v>
      </c>
      <c r="AT278" s="157" t="s">
        <v>142</v>
      </c>
      <c r="AU278" s="157" t="s">
        <v>85</v>
      </c>
      <c r="AY278" s="17" t="s">
        <v>139</v>
      </c>
      <c r="BE278" s="158">
        <f>IF(N278="základní",J278,0)</f>
        <v>0</v>
      </c>
      <c r="BF278" s="158">
        <f>IF(N278="snížená",J278,0)</f>
        <v>0</v>
      </c>
      <c r="BG278" s="158">
        <f>IF(N278="zákl. přenesená",J278,0)</f>
        <v>0</v>
      </c>
      <c r="BH278" s="158">
        <f>IF(N278="sníž. přenesená",J278,0)</f>
        <v>0</v>
      </c>
      <c r="BI278" s="158">
        <f>IF(N278="nulová",J278,0)</f>
        <v>0</v>
      </c>
      <c r="BJ278" s="17" t="s">
        <v>83</v>
      </c>
      <c r="BK278" s="158">
        <f>ROUND(I278*H278,2)</f>
        <v>0</v>
      </c>
      <c r="BL278" s="17" t="s">
        <v>261</v>
      </c>
      <c r="BM278" s="157" t="s">
        <v>351</v>
      </c>
    </row>
    <row r="279" spans="2:63" s="12" customFormat="1" ht="22.9" customHeight="1">
      <c r="B279" s="131"/>
      <c r="D279" s="132" t="s">
        <v>74</v>
      </c>
      <c r="E279" s="142" t="s">
        <v>352</v>
      </c>
      <c r="F279" s="142" t="s">
        <v>353</v>
      </c>
      <c r="I279" s="134"/>
      <c r="J279" s="143">
        <f>BK279</f>
        <v>0</v>
      </c>
      <c r="L279" s="131"/>
      <c r="M279" s="136"/>
      <c r="N279" s="137"/>
      <c r="O279" s="137"/>
      <c r="P279" s="138">
        <f>SUM(P280:P294)</f>
        <v>0</v>
      </c>
      <c r="Q279" s="137"/>
      <c r="R279" s="138">
        <f>SUM(R280:R294)</f>
        <v>0.046607</v>
      </c>
      <c r="S279" s="137"/>
      <c r="T279" s="139">
        <f>SUM(T280:T294)</f>
        <v>0</v>
      </c>
      <c r="AR279" s="132" t="s">
        <v>85</v>
      </c>
      <c r="AT279" s="140" t="s">
        <v>74</v>
      </c>
      <c r="AU279" s="140" t="s">
        <v>83</v>
      </c>
      <c r="AY279" s="132" t="s">
        <v>139</v>
      </c>
      <c r="BK279" s="141">
        <f>SUM(BK280:BK294)</f>
        <v>0</v>
      </c>
    </row>
    <row r="280" spans="1:65" s="2" customFormat="1" ht="22.15" customHeight="1">
      <c r="A280" s="32"/>
      <c r="B280" s="144"/>
      <c r="C280" s="145" t="s">
        <v>354</v>
      </c>
      <c r="D280" s="145" t="s">
        <v>142</v>
      </c>
      <c r="E280" s="146" t="s">
        <v>355</v>
      </c>
      <c r="F280" s="147" t="s">
        <v>356</v>
      </c>
      <c r="G280" s="148" t="s">
        <v>150</v>
      </c>
      <c r="H280" s="149">
        <v>35.5</v>
      </c>
      <c r="I280" s="150"/>
      <c r="J280" s="151">
        <f>ROUND(I280*H280,2)</f>
        <v>0</v>
      </c>
      <c r="K280" s="152"/>
      <c r="L280" s="33"/>
      <c r="M280" s="153" t="s">
        <v>1</v>
      </c>
      <c r="N280" s="154" t="s">
        <v>40</v>
      </c>
      <c r="O280" s="58"/>
      <c r="P280" s="155">
        <f>O280*H280</f>
        <v>0</v>
      </c>
      <c r="Q280" s="155">
        <v>0</v>
      </c>
      <c r="R280" s="155">
        <f>Q280*H280</f>
        <v>0</v>
      </c>
      <c r="S280" s="155">
        <v>0</v>
      </c>
      <c r="T280" s="156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7" t="s">
        <v>261</v>
      </c>
      <c r="AT280" s="157" t="s">
        <v>142</v>
      </c>
      <c r="AU280" s="157" t="s">
        <v>85</v>
      </c>
      <c r="AY280" s="17" t="s">
        <v>139</v>
      </c>
      <c r="BE280" s="158">
        <f>IF(N280="základní",J280,0)</f>
        <v>0</v>
      </c>
      <c r="BF280" s="158">
        <f>IF(N280="snížená",J280,0)</f>
        <v>0</v>
      </c>
      <c r="BG280" s="158">
        <f>IF(N280="zákl. přenesená",J280,0)</f>
        <v>0</v>
      </c>
      <c r="BH280" s="158">
        <f>IF(N280="sníž. přenesená",J280,0)</f>
        <v>0</v>
      </c>
      <c r="BI280" s="158">
        <f>IF(N280="nulová",J280,0)</f>
        <v>0</v>
      </c>
      <c r="BJ280" s="17" t="s">
        <v>83</v>
      </c>
      <c r="BK280" s="158">
        <f>ROUND(I280*H280,2)</f>
        <v>0</v>
      </c>
      <c r="BL280" s="17" t="s">
        <v>261</v>
      </c>
      <c r="BM280" s="157" t="s">
        <v>357</v>
      </c>
    </row>
    <row r="281" spans="2:51" s="13" customFormat="1" ht="12">
      <c r="B281" s="159"/>
      <c r="D281" s="160" t="s">
        <v>152</v>
      </c>
      <c r="E281" s="161" t="s">
        <v>1</v>
      </c>
      <c r="F281" s="162" t="s">
        <v>175</v>
      </c>
      <c r="H281" s="161" t="s">
        <v>1</v>
      </c>
      <c r="I281" s="163"/>
      <c r="L281" s="159"/>
      <c r="M281" s="164"/>
      <c r="N281" s="165"/>
      <c r="O281" s="165"/>
      <c r="P281" s="165"/>
      <c r="Q281" s="165"/>
      <c r="R281" s="165"/>
      <c r="S281" s="165"/>
      <c r="T281" s="166"/>
      <c r="AT281" s="161" t="s">
        <v>152</v>
      </c>
      <c r="AU281" s="161" t="s">
        <v>85</v>
      </c>
      <c r="AV281" s="13" t="s">
        <v>83</v>
      </c>
      <c r="AW281" s="13" t="s">
        <v>31</v>
      </c>
      <c r="AX281" s="13" t="s">
        <v>75</v>
      </c>
      <c r="AY281" s="161" t="s">
        <v>139</v>
      </c>
    </row>
    <row r="282" spans="2:51" s="14" customFormat="1" ht="12">
      <c r="B282" s="167"/>
      <c r="D282" s="160" t="s">
        <v>152</v>
      </c>
      <c r="E282" s="168" t="s">
        <v>1</v>
      </c>
      <c r="F282" s="169" t="s">
        <v>176</v>
      </c>
      <c r="H282" s="170">
        <v>21</v>
      </c>
      <c r="I282" s="171"/>
      <c r="L282" s="167"/>
      <c r="M282" s="172"/>
      <c r="N282" s="173"/>
      <c r="O282" s="173"/>
      <c r="P282" s="173"/>
      <c r="Q282" s="173"/>
      <c r="R282" s="173"/>
      <c r="S282" s="173"/>
      <c r="T282" s="174"/>
      <c r="AT282" s="168" t="s">
        <v>152</v>
      </c>
      <c r="AU282" s="168" t="s">
        <v>85</v>
      </c>
      <c r="AV282" s="14" t="s">
        <v>85</v>
      </c>
      <c r="AW282" s="14" t="s">
        <v>31</v>
      </c>
      <c r="AX282" s="14" t="s">
        <v>75</v>
      </c>
      <c r="AY282" s="168" t="s">
        <v>139</v>
      </c>
    </row>
    <row r="283" spans="2:51" s="13" customFormat="1" ht="12">
      <c r="B283" s="159"/>
      <c r="D283" s="160" t="s">
        <v>152</v>
      </c>
      <c r="E283" s="161" t="s">
        <v>1</v>
      </c>
      <c r="F283" s="162" t="s">
        <v>177</v>
      </c>
      <c r="H283" s="161" t="s">
        <v>1</v>
      </c>
      <c r="I283" s="163"/>
      <c r="L283" s="159"/>
      <c r="M283" s="164"/>
      <c r="N283" s="165"/>
      <c r="O283" s="165"/>
      <c r="P283" s="165"/>
      <c r="Q283" s="165"/>
      <c r="R283" s="165"/>
      <c r="S283" s="165"/>
      <c r="T283" s="166"/>
      <c r="AT283" s="161" t="s">
        <v>152</v>
      </c>
      <c r="AU283" s="161" t="s">
        <v>85</v>
      </c>
      <c r="AV283" s="13" t="s">
        <v>83</v>
      </c>
      <c r="AW283" s="13" t="s">
        <v>31</v>
      </c>
      <c r="AX283" s="13" t="s">
        <v>75</v>
      </c>
      <c r="AY283" s="161" t="s">
        <v>139</v>
      </c>
    </row>
    <row r="284" spans="2:51" s="14" customFormat="1" ht="12">
      <c r="B284" s="167"/>
      <c r="D284" s="160" t="s">
        <v>152</v>
      </c>
      <c r="E284" s="168" t="s">
        <v>1</v>
      </c>
      <c r="F284" s="169" t="s">
        <v>178</v>
      </c>
      <c r="H284" s="170">
        <v>10.5</v>
      </c>
      <c r="I284" s="171"/>
      <c r="L284" s="167"/>
      <c r="M284" s="172"/>
      <c r="N284" s="173"/>
      <c r="O284" s="173"/>
      <c r="P284" s="173"/>
      <c r="Q284" s="173"/>
      <c r="R284" s="173"/>
      <c r="S284" s="173"/>
      <c r="T284" s="174"/>
      <c r="AT284" s="168" t="s">
        <v>152</v>
      </c>
      <c r="AU284" s="168" t="s">
        <v>85</v>
      </c>
      <c r="AV284" s="14" t="s">
        <v>85</v>
      </c>
      <c r="AW284" s="14" t="s">
        <v>31</v>
      </c>
      <c r="AX284" s="14" t="s">
        <v>75</v>
      </c>
      <c r="AY284" s="168" t="s">
        <v>139</v>
      </c>
    </row>
    <row r="285" spans="2:51" s="13" customFormat="1" ht="12">
      <c r="B285" s="159"/>
      <c r="D285" s="160" t="s">
        <v>152</v>
      </c>
      <c r="E285" s="161" t="s">
        <v>1</v>
      </c>
      <c r="F285" s="162" t="s">
        <v>179</v>
      </c>
      <c r="H285" s="161" t="s">
        <v>1</v>
      </c>
      <c r="I285" s="163"/>
      <c r="L285" s="159"/>
      <c r="M285" s="164"/>
      <c r="N285" s="165"/>
      <c r="O285" s="165"/>
      <c r="P285" s="165"/>
      <c r="Q285" s="165"/>
      <c r="R285" s="165"/>
      <c r="S285" s="165"/>
      <c r="T285" s="166"/>
      <c r="AT285" s="161" t="s">
        <v>152</v>
      </c>
      <c r="AU285" s="161" t="s">
        <v>85</v>
      </c>
      <c r="AV285" s="13" t="s">
        <v>83</v>
      </c>
      <c r="AW285" s="13" t="s">
        <v>31</v>
      </c>
      <c r="AX285" s="13" t="s">
        <v>75</v>
      </c>
      <c r="AY285" s="161" t="s">
        <v>139</v>
      </c>
    </row>
    <row r="286" spans="2:51" s="14" customFormat="1" ht="12">
      <c r="B286" s="167"/>
      <c r="D286" s="160" t="s">
        <v>152</v>
      </c>
      <c r="E286" s="168" t="s">
        <v>1</v>
      </c>
      <c r="F286" s="169" t="s">
        <v>180</v>
      </c>
      <c r="H286" s="170">
        <v>4</v>
      </c>
      <c r="I286" s="171"/>
      <c r="L286" s="167"/>
      <c r="M286" s="172"/>
      <c r="N286" s="173"/>
      <c r="O286" s="173"/>
      <c r="P286" s="173"/>
      <c r="Q286" s="173"/>
      <c r="R286" s="173"/>
      <c r="S286" s="173"/>
      <c r="T286" s="174"/>
      <c r="AT286" s="168" t="s">
        <v>152</v>
      </c>
      <c r="AU286" s="168" t="s">
        <v>85</v>
      </c>
      <c r="AV286" s="14" t="s">
        <v>85</v>
      </c>
      <c r="AW286" s="14" t="s">
        <v>31</v>
      </c>
      <c r="AX286" s="14" t="s">
        <v>75</v>
      </c>
      <c r="AY286" s="168" t="s">
        <v>139</v>
      </c>
    </row>
    <row r="287" spans="2:51" s="15" customFormat="1" ht="12">
      <c r="B287" s="175"/>
      <c r="D287" s="160" t="s">
        <v>152</v>
      </c>
      <c r="E287" s="176" t="s">
        <v>1</v>
      </c>
      <c r="F287" s="177" t="s">
        <v>161</v>
      </c>
      <c r="H287" s="178">
        <v>35.5</v>
      </c>
      <c r="I287" s="179"/>
      <c r="L287" s="175"/>
      <c r="M287" s="180"/>
      <c r="N287" s="181"/>
      <c r="O287" s="181"/>
      <c r="P287" s="181"/>
      <c r="Q287" s="181"/>
      <c r="R287" s="181"/>
      <c r="S287" s="181"/>
      <c r="T287" s="182"/>
      <c r="AT287" s="176" t="s">
        <v>152</v>
      </c>
      <c r="AU287" s="176" t="s">
        <v>85</v>
      </c>
      <c r="AV287" s="15" t="s">
        <v>146</v>
      </c>
      <c r="AW287" s="15" t="s">
        <v>31</v>
      </c>
      <c r="AX287" s="15" t="s">
        <v>83</v>
      </c>
      <c r="AY287" s="176" t="s">
        <v>139</v>
      </c>
    </row>
    <row r="288" spans="1:65" s="2" customFormat="1" ht="22.15" customHeight="1">
      <c r="A288" s="32"/>
      <c r="B288" s="144"/>
      <c r="C288" s="183" t="s">
        <v>358</v>
      </c>
      <c r="D288" s="183" t="s">
        <v>286</v>
      </c>
      <c r="E288" s="184" t="s">
        <v>359</v>
      </c>
      <c r="F288" s="185" t="s">
        <v>360</v>
      </c>
      <c r="G288" s="186" t="s">
        <v>150</v>
      </c>
      <c r="H288" s="187">
        <v>36.21</v>
      </c>
      <c r="I288" s="188"/>
      <c r="J288" s="189">
        <f>ROUND(I288*H288,2)</f>
        <v>0</v>
      </c>
      <c r="K288" s="190"/>
      <c r="L288" s="191"/>
      <c r="M288" s="192" t="s">
        <v>1</v>
      </c>
      <c r="N288" s="193" t="s">
        <v>40</v>
      </c>
      <c r="O288" s="58"/>
      <c r="P288" s="155">
        <f>O288*H288</f>
        <v>0</v>
      </c>
      <c r="Q288" s="155">
        <v>0.0012</v>
      </c>
      <c r="R288" s="155">
        <f>Q288*H288</f>
        <v>0.043452</v>
      </c>
      <c r="S288" s="155">
        <v>0</v>
      </c>
      <c r="T288" s="156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57" t="s">
        <v>343</v>
      </c>
      <c r="AT288" s="157" t="s">
        <v>286</v>
      </c>
      <c r="AU288" s="157" t="s">
        <v>85</v>
      </c>
      <c r="AY288" s="17" t="s">
        <v>139</v>
      </c>
      <c r="BE288" s="158">
        <f>IF(N288="základní",J288,0)</f>
        <v>0</v>
      </c>
      <c r="BF288" s="158">
        <f>IF(N288="snížená",J288,0)</f>
        <v>0</v>
      </c>
      <c r="BG288" s="158">
        <f>IF(N288="zákl. přenesená",J288,0)</f>
        <v>0</v>
      </c>
      <c r="BH288" s="158">
        <f>IF(N288="sníž. přenesená",J288,0)</f>
        <v>0</v>
      </c>
      <c r="BI288" s="158">
        <f>IF(N288="nulová",J288,0)</f>
        <v>0</v>
      </c>
      <c r="BJ288" s="17" t="s">
        <v>83</v>
      </c>
      <c r="BK288" s="158">
        <f>ROUND(I288*H288,2)</f>
        <v>0</v>
      </c>
      <c r="BL288" s="17" t="s">
        <v>261</v>
      </c>
      <c r="BM288" s="157" t="s">
        <v>361</v>
      </c>
    </row>
    <row r="289" spans="2:51" s="14" customFormat="1" ht="12">
      <c r="B289" s="167"/>
      <c r="D289" s="160" t="s">
        <v>152</v>
      </c>
      <c r="F289" s="169" t="s">
        <v>362</v>
      </c>
      <c r="H289" s="170">
        <v>36.21</v>
      </c>
      <c r="I289" s="171"/>
      <c r="L289" s="167"/>
      <c r="M289" s="172"/>
      <c r="N289" s="173"/>
      <c r="O289" s="173"/>
      <c r="P289" s="173"/>
      <c r="Q289" s="173"/>
      <c r="R289" s="173"/>
      <c r="S289" s="173"/>
      <c r="T289" s="174"/>
      <c r="AT289" s="168" t="s">
        <v>152</v>
      </c>
      <c r="AU289" s="168" t="s">
        <v>85</v>
      </c>
      <c r="AV289" s="14" t="s">
        <v>85</v>
      </c>
      <c r="AW289" s="14" t="s">
        <v>3</v>
      </c>
      <c r="AX289" s="14" t="s">
        <v>83</v>
      </c>
      <c r="AY289" s="168" t="s">
        <v>139</v>
      </c>
    </row>
    <row r="290" spans="1:65" s="2" customFormat="1" ht="22.15" customHeight="1">
      <c r="A290" s="32"/>
      <c r="B290" s="144"/>
      <c r="C290" s="145" t="s">
        <v>363</v>
      </c>
      <c r="D290" s="145" t="s">
        <v>142</v>
      </c>
      <c r="E290" s="146" t="s">
        <v>364</v>
      </c>
      <c r="F290" s="147" t="s">
        <v>365</v>
      </c>
      <c r="G290" s="148" t="s">
        <v>150</v>
      </c>
      <c r="H290" s="149">
        <v>35.5</v>
      </c>
      <c r="I290" s="150"/>
      <c r="J290" s="151">
        <f>ROUND(I290*H290,2)</f>
        <v>0</v>
      </c>
      <c r="K290" s="152"/>
      <c r="L290" s="33"/>
      <c r="M290" s="153" t="s">
        <v>1</v>
      </c>
      <c r="N290" s="154" t="s">
        <v>40</v>
      </c>
      <c r="O290" s="58"/>
      <c r="P290" s="155">
        <f>O290*H290</f>
        <v>0</v>
      </c>
      <c r="Q290" s="155">
        <v>1E-05</v>
      </c>
      <c r="R290" s="155">
        <f>Q290*H290</f>
        <v>0.000355</v>
      </c>
      <c r="S290" s="155">
        <v>0</v>
      </c>
      <c r="T290" s="156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57" t="s">
        <v>261</v>
      </c>
      <c r="AT290" s="157" t="s">
        <v>142</v>
      </c>
      <c r="AU290" s="157" t="s">
        <v>85</v>
      </c>
      <c r="AY290" s="17" t="s">
        <v>139</v>
      </c>
      <c r="BE290" s="158">
        <f>IF(N290="základní",J290,0)</f>
        <v>0</v>
      </c>
      <c r="BF290" s="158">
        <f>IF(N290="snížená",J290,0)</f>
        <v>0</v>
      </c>
      <c r="BG290" s="158">
        <f>IF(N290="zákl. přenesená",J290,0)</f>
        <v>0</v>
      </c>
      <c r="BH290" s="158">
        <f>IF(N290="sníž. přenesená",J290,0)</f>
        <v>0</v>
      </c>
      <c r="BI290" s="158">
        <f>IF(N290="nulová",J290,0)</f>
        <v>0</v>
      </c>
      <c r="BJ290" s="17" t="s">
        <v>83</v>
      </c>
      <c r="BK290" s="158">
        <f>ROUND(I290*H290,2)</f>
        <v>0</v>
      </c>
      <c r="BL290" s="17" t="s">
        <v>261</v>
      </c>
      <c r="BM290" s="157" t="s">
        <v>366</v>
      </c>
    </row>
    <row r="291" spans="1:65" s="2" customFormat="1" ht="13.9" customHeight="1">
      <c r="A291" s="32"/>
      <c r="B291" s="144"/>
      <c r="C291" s="183" t="s">
        <v>367</v>
      </c>
      <c r="D291" s="183" t="s">
        <v>286</v>
      </c>
      <c r="E291" s="184" t="s">
        <v>368</v>
      </c>
      <c r="F291" s="185" t="s">
        <v>369</v>
      </c>
      <c r="G291" s="186" t="s">
        <v>145</v>
      </c>
      <c r="H291" s="187">
        <v>2</v>
      </c>
      <c r="I291" s="188"/>
      <c r="J291" s="189">
        <f>ROUND(I291*H291,2)</f>
        <v>0</v>
      </c>
      <c r="K291" s="190"/>
      <c r="L291" s="191"/>
      <c r="M291" s="192" t="s">
        <v>1</v>
      </c>
      <c r="N291" s="193" t="s">
        <v>40</v>
      </c>
      <c r="O291" s="58"/>
      <c r="P291" s="155">
        <f>O291*H291</f>
        <v>0</v>
      </c>
      <c r="Q291" s="155">
        <v>0.0009</v>
      </c>
      <c r="R291" s="155">
        <f>Q291*H291</f>
        <v>0.0018</v>
      </c>
      <c r="S291" s="155">
        <v>0</v>
      </c>
      <c r="T291" s="156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57" t="s">
        <v>343</v>
      </c>
      <c r="AT291" s="157" t="s">
        <v>286</v>
      </c>
      <c r="AU291" s="157" t="s">
        <v>85</v>
      </c>
      <c r="AY291" s="17" t="s">
        <v>139</v>
      </c>
      <c r="BE291" s="158">
        <f>IF(N291="základní",J291,0)</f>
        <v>0</v>
      </c>
      <c r="BF291" s="158">
        <f>IF(N291="snížená",J291,0)</f>
        <v>0</v>
      </c>
      <c r="BG291" s="158">
        <f>IF(N291="zákl. přenesená",J291,0)</f>
        <v>0</v>
      </c>
      <c r="BH291" s="158">
        <f>IF(N291="sníž. přenesená",J291,0)</f>
        <v>0</v>
      </c>
      <c r="BI291" s="158">
        <f>IF(N291="nulová",J291,0)</f>
        <v>0</v>
      </c>
      <c r="BJ291" s="17" t="s">
        <v>83</v>
      </c>
      <c r="BK291" s="158">
        <f>ROUND(I291*H291,2)</f>
        <v>0</v>
      </c>
      <c r="BL291" s="17" t="s">
        <v>261</v>
      </c>
      <c r="BM291" s="157" t="s">
        <v>370</v>
      </c>
    </row>
    <row r="292" spans="1:65" s="2" customFormat="1" ht="13.9" customHeight="1">
      <c r="A292" s="32"/>
      <c r="B292" s="144"/>
      <c r="C292" s="183" t="s">
        <v>371</v>
      </c>
      <c r="D292" s="183" t="s">
        <v>286</v>
      </c>
      <c r="E292" s="184" t="s">
        <v>372</v>
      </c>
      <c r="F292" s="185" t="s">
        <v>373</v>
      </c>
      <c r="G292" s="186" t="s">
        <v>187</v>
      </c>
      <c r="H292" s="187">
        <v>50</v>
      </c>
      <c r="I292" s="188"/>
      <c r="J292" s="189">
        <f>ROUND(I292*H292,2)</f>
        <v>0</v>
      </c>
      <c r="K292" s="190"/>
      <c r="L292" s="191"/>
      <c r="M292" s="192" t="s">
        <v>1</v>
      </c>
      <c r="N292" s="193" t="s">
        <v>40</v>
      </c>
      <c r="O292" s="58"/>
      <c r="P292" s="155">
        <f>O292*H292</f>
        <v>0</v>
      </c>
      <c r="Q292" s="155">
        <v>2E-05</v>
      </c>
      <c r="R292" s="155">
        <f>Q292*H292</f>
        <v>0.001</v>
      </c>
      <c r="S292" s="155">
        <v>0</v>
      </c>
      <c r="T292" s="156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57" t="s">
        <v>343</v>
      </c>
      <c r="AT292" s="157" t="s">
        <v>286</v>
      </c>
      <c r="AU292" s="157" t="s">
        <v>85</v>
      </c>
      <c r="AY292" s="17" t="s">
        <v>139</v>
      </c>
      <c r="BE292" s="158">
        <f>IF(N292="základní",J292,0)</f>
        <v>0</v>
      </c>
      <c r="BF292" s="158">
        <f>IF(N292="snížená",J292,0)</f>
        <v>0</v>
      </c>
      <c r="BG292" s="158">
        <f>IF(N292="zákl. přenesená",J292,0)</f>
        <v>0</v>
      </c>
      <c r="BH292" s="158">
        <f>IF(N292="sníž. přenesená",J292,0)</f>
        <v>0</v>
      </c>
      <c r="BI292" s="158">
        <f>IF(N292="nulová",J292,0)</f>
        <v>0</v>
      </c>
      <c r="BJ292" s="17" t="s">
        <v>83</v>
      </c>
      <c r="BK292" s="158">
        <f>ROUND(I292*H292,2)</f>
        <v>0</v>
      </c>
      <c r="BL292" s="17" t="s">
        <v>261</v>
      </c>
      <c r="BM292" s="157" t="s">
        <v>374</v>
      </c>
    </row>
    <row r="293" spans="1:65" s="2" customFormat="1" ht="22.15" customHeight="1">
      <c r="A293" s="32"/>
      <c r="B293" s="144"/>
      <c r="C293" s="145" t="s">
        <v>375</v>
      </c>
      <c r="D293" s="145" t="s">
        <v>142</v>
      </c>
      <c r="E293" s="146" t="s">
        <v>376</v>
      </c>
      <c r="F293" s="147" t="s">
        <v>377</v>
      </c>
      <c r="G293" s="148" t="s">
        <v>310</v>
      </c>
      <c r="H293" s="149">
        <v>0.047</v>
      </c>
      <c r="I293" s="150"/>
      <c r="J293" s="151">
        <f>ROUND(I293*H293,2)</f>
        <v>0</v>
      </c>
      <c r="K293" s="152"/>
      <c r="L293" s="33"/>
      <c r="M293" s="153" t="s">
        <v>1</v>
      </c>
      <c r="N293" s="154" t="s">
        <v>40</v>
      </c>
      <c r="O293" s="58"/>
      <c r="P293" s="155">
        <f>O293*H293</f>
        <v>0</v>
      </c>
      <c r="Q293" s="155">
        <v>0</v>
      </c>
      <c r="R293" s="155">
        <f>Q293*H293</f>
        <v>0</v>
      </c>
      <c r="S293" s="155">
        <v>0</v>
      </c>
      <c r="T293" s="156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7" t="s">
        <v>261</v>
      </c>
      <c r="AT293" s="157" t="s">
        <v>142</v>
      </c>
      <c r="AU293" s="157" t="s">
        <v>85</v>
      </c>
      <c r="AY293" s="17" t="s">
        <v>139</v>
      </c>
      <c r="BE293" s="158">
        <f>IF(N293="základní",J293,0)</f>
        <v>0</v>
      </c>
      <c r="BF293" s="158">
        <f>IF(N293="snížená",J293,0)</f>
        <v>0</v>
      </c>
      <c r="BG293" s="158">
        <f>IF(N293="zákl. přenesená",J293,0)</f>
        <v>0</v>
      </c>
      <c r="BH293" s="158">
        <f>IF(N293="sníž. přenesená",J293,0)</f>
        <v>0</v>
      </c>
      <c r="BI293" s="158">
        <f>IF(N293="nulová",J293,0)</f>
        <v>0</v>
      </c>
      <c r="BJ293" s="17" t="s">
        <v>83</v>
      </c>
      <c r="BK293" s="158">
        <f>ROUND(I293*H293,2)</f>
        <v>0</v>
      </c>
      <c r="BL293" s="17" t="s">
        <v>261</v>
      </c>
      <c r="BM293" s="157" t="s">
        <v>378</v>
      </c>
    </row>
    <row r="294" spans="1:65" s="2" customFormat="1" ht="22.15" customHeight="1">
      <c r="A294" s="32"/>
      <c r="B294" s="144"/>
      <c r="C294" s="145" t="s">
        <v>379</v>
      </c>
      <c r="D294" s="145" t="s">
        <v>142</v>
      </c>
      <c r="E294" s="146" t="s">
        <v>380</v>
      </c>
      <c r="F294" s="147" t="s">
        <v>381</v>
      </c>
      <c r="G294" s="148" t="s">
        <v>310</v>
      </c>
      <c r="H294" s="149">
        <v>0.047</v>
      </c>
      <c r="I294" s="150"/>
      <c r="J294" s="151">
        <f>ROUND(I294*H294,2)</f>
        <v>0</v>
      </c>
      <c r="K294" s="152"/>
      <c r="L294" s="33"/>
      <c r="M294" s="153" t="s">
        <v>1</v>
      </c>
      <c r="N294" s="154" t="s">
        <v>40</v>
      </c>
      <c r="O294" s="58"/>
      <c r="P294" s="155">
        <f>O294*H294</f>
        <v>0</v>
      </c>
      <c r="Q294" s="155">
        <v>0</v>
      </c>
      <c r="R294" s="155">
        <f>Q294*H294</f>
        <v>0</v>
      </c>
      <c r="S294" s="155">
        <v>0</v>
      </c>
      <c r="T294" s="156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7" t="s">
        <v>261</v>
      </c>
      <c r="AT294" s="157" t="s">
        <v>142</v>
      </c>
      <c r="AU294" s="157" t="s">
        <v>85</v>
      </c>
      <c r="AY294" s="17" t="s">
        <v>139</v>
      </c>
      <c r="BE294" s="158">
        <f>IF(N294="základní",J294,0)</f>
        <v>0</v>
      </c>
      <c r="BF294" s="158">
        <f>IF(N294="snížená",J294,0)</f>
        <v>0</v>
      </c>
      <c r="BG294" s="158">
        <f>IF(N294="zákl. přenesená",J294,0)</f>
        <v>0</v>
      </c>
      <c r="BH294" s="158">
        <f>IF(N294="sníž. přenesená",J294,0)</f>
        <v>0</v>
      </c>
      <c r="BI294" s="158">
        <f>IF(N294="nulová",J294,0)</f>
        <v>0</v>
      </c>
      <c r="BJ294" s="17" t="s">
        <v>83</v>
      </c>
      <c r="BK294" s="158">
        <f>ROUND(I294*H294,2)</f>
        <v>0</v>
      </c>
      <c r="BL294" s="17" t="s">
        <v>261</v>
      </c>
      <c r="BM294" s="157" t="s">
        <v>382</v>
      </c>
    </row>
    <row r="295" spans="2:63" s="12" customFormat="1" ht="22.9" customHeight="1">
      <c r="B295" s="131"/>
      <c r="D295" s="132" t="s">
        <v>74</v>
      </c>
      <c r="E295" s="142" t="s">
        <v>383</v>
      </c>
      <c r="F295" s="142" t="s">
        <v>384</v>
      </c>
      <c r="I295" s="134"/>
      <c r="J295" s="143">
        <f>BK295</f>
        <v>0</v>
      </c>
      <c r="L295" s="131"/>
      <c r="M295" s="136"/>
      <c r="N295" s="137"/>
      <c r="O295" s="137"/>
      <c r="P295" s="138">
        <f>SUM(P296:P328)</f>
        <v>0</v>
      </c>
      <c r="Q295" s="137"/>
      <c r="R295" s="138">
        <f>SUM(R296:R328)</f>
        <v>0.41893995</v>
      </c>
      <c r="S295" s="137"/>
      <c r="T295" s="139">
        <f>SUM(T296:T328)</f>
        <v>0.43600000000000005</v>
      </c>
      <c r="AR295" s="132" t="s">
        <v>85</v>
      </c>
      <c r="AT295" s="140" t="s">
        <v>74</v>
      </c>
      <c r="AU295" s="140" t="s">
        <v>83</v>
      </c>
      <c r="AY295" s="132" t="s">
        <v>139</v>
      </c>
      <c r="BK295" s="141">
        <f>SUM(BK296:BK328)</f>
        <v>0</v>
      </c>
    </row>
    <row r="296" spans="1:65" s="2" customFormat="1" ht="22.15" customHeight="1">
      <c r="A296" s="32"/>
      <c r="B296" s="144"/>
      <c r="C296" s="145" t="s">
        <v>385</v>
      </c>
      <c r="D296" s="145" t="s">
        <v>142</v>
      </c>
      <c r="E296" s="146" t="s">
        <v>386</v>
      </c>
      <c r="F296" s="147" t="s">
        <v>387</v>
      </c>
      <c r="G296" s="148" t="s">
        <v>145</v>
      </c>
      <c r="H296" s="149">
        <v>3</v>
      </c>
      <c r="I296" s="150"/>
      <c r="J296" s="151">
        <f>ROUND(I296*H296,2)</f>
        <v>0</v>
      </c>
      <c r="K296" s="152"/>
      <c r="L296" s="33"/>
      <c r="M296" s="153" t="s">
        <v>1</v>
      </c>
      <c r="N296" s="154" t="s">
        <v>40</v>
      </c>
      <c r="O296" s="58"/>
      <c r="P296" s="155">
        <f>O296*H296</f>
        <v>0</v>
      </c>
      <c r="Q296" s="155">
        <v>0.00026</v>
      </c>
      <c r="R296" s="155">
        <f>Q296*H296</f>
        <v>0.0007799999999999999</v>
      </c>
      <c r="S296" s="155">
        <v>0</v>
      </c>
      <c r="T296" s="156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57" t="s">
        <v>261</v>
      </c>
      <c r="AT296" s="157" t="s">
        <v>142</v>
      </c>
      <c r="AU296" s="157" t="s">
        <v>85</v>
      </c>
      <c r="AY296" s="17" t="s">
        <v>139</v>
      </c>
      <c r="BE296" s="158">
        <f>IF(N296="základní",J296,0)</f>
        <v>0</v>
      </c>
      <c r="BF296" s="158">
        <f>IF(N296="snížená",J296,0)</f>
        <v>0</v>
      </c>
      <c r="BG296" s="158">
        <f>IF(N296="zákl. přenesená",J296,0)</f>
        <v>0</v>
      </c>
      <c r="BH296" s="158">
        <f>IF(N296="sníž. přenesená",J296,0)</f>
        <v>0</v>
      </c>
      <c r="BI296" s="158">
        <f>IF(N296="nulová",J296,0)</f>
        <v>0</v>
      </c>
      <c r="BJ296" s="17" t="s">
        <v>83</v>
      </c>
      <c r="BK296" s="158">
        <f>ROUND(I296*H296,2)</f>
        <v>0</v>
      </c>
      <c r="BL296" s="17" t="s">
        <v>261</v>
      </c>
      <c r="BM296" s="157" t="s">
        <v>388</v>
      </c>
    </row>
    <row r="297" spans="2:51" s="13" customFormat="1" ht="12">
      <c r="B297" s="159"/>
      <c r="D297" s="160" t="s">
        <v>152</v>
      </c>
      <c r="E297" s="161" t="s">
        <v>1</v>
      </c>
      <c r="F297" s="162" t="s">
        <v>167</v>
      </c>
      <c r="H297" s="161" t="s">
        <v>1</v>
      </c>
      <c r="I297" s="163"/>
      <c r="L297" s="159"/>
      <c r="M297" s="164"/>
      <c r="N297" s="165"/>
      <c r="O297" s="165"/>
      <c r="P297" s="165"/>
      <c r="Q297" s="165"/>
      <c r="R297" s="165"/>
      <c r="S297" s="165"/>
      <c r="T297" s="166"/>
      <c r="AT297" s="161" t="s">
        <v>152</v>
      </c>
      <c r="AU297" s="161" t="s">
        <v>85</v>
      </c>
      <c r="AV297" s="13" t="s">
        <v>83</v>
      </c>
      <c r="AW297" s="13" t="s">
        <v>31</v>
      </c>
      <c r="AX297" s="13" t="s">
        <v>75</v>
      </c>
      <c r="AY297" s="161" t="s">
        <v>139</v>
      </c>
    </row>
    <row r="298" spans="2:51" s="14" customFormat="1" ht="12">
      <c r="B298" s="167"/>
      <c r="D298" s="160" t="s">
        <v>152</v>
      </c>
      <c r="E298" s="168" t="s">
        <v>1</v>
      </c>
      <c r="F298" s="169" t="s">
        <v>389</v>
      </c>
      <c r="H298" s="170">
        <v>2</v>
      </c>
      <c r="I298" s="171"/>
      <c r="L298" s="167"/>
      <c r="M298" s="172"/>
      <c r="N298" s="173"/>
      <c r="O298" s="173"/>
      <c r="P298" s="173"/>
      <c r="Q298" s="173"/>
      <c r="R298" s="173"/>
      <c r="S298" s="173"/>
      <c r="T298" s="174"/>
      <c r="AT298" s="168" t="s">
        <v>152</v>
      </c>
      <c r="AU298" s="168" t="s">
        <v>85</v>
      </c>
      <c r="AV298" s="14" t="s">
        <v>85</v>
      </c>
      <c r="AW298" s="14" t="s">
        <v>31</v>
      </c>
      <c r="AX298" s="14" t="s">
        <v>75</v>
      </c>
      <c r="AY298" s="168" t="s">
        <v>139</v>
      </c>
    </row>
    <row r="299" spans="2:51" s="13" customFormat="1" ht="12">
      <c r="B299" s="159"/>
      <c r="D299" s="160" t="s">
        <v>152</v>
      </c>
      <c r="E299" s="161" t="s">
        <v>1</v>
      </c>
      <c r="F299" s="162" t="s">
        <v>169</v>
      </c>
      <c r="H299" s="161" t="s">
        <v>1</v>
      </c>
      <c r="I299" s="163"/>
      <c r="L299" s="159"/>
      <c r="M299" s="164"/>
      <c r="N299" s="165"/>
      <c r="O299" s="165"/>
      <c r="P299" s="165"/>
      <c r="Q299" s="165"/>
      <c r="R299" s="165"/>
      <c r="S299" s="165"/>
      <c r="T299" s="166"/>
      <c r="AT299" s="161" t="s">
        <v>152</v>
      </c>
      <c r="AU299" s="161" t="s">
        <v>85</v>
      </c>
      <c r="AV299" s="13" t="s">
        <v>83</v>
      </c>
      <c r="AW299" s="13" t="s">
        <v>31</v>
      </c>
      <c r="AX299" s="13" t="s">
        <v>75</v>
      </c>
      <c r="AY299" s="161" t="s">
        <v>139</v>
      </c>
    </row>
    <row r="300" spans="2:51" s="14" customFormat="1" ht="12">
      <c r="B300" s="167"/>
      <c r="D300" s="160" t="s">
        <v>152</v>
      </c>
      <c r="E300" s="168" t="s">
        <v>1</v>
      </c>
      <c r="F300" s="169" t="s">
        <v>284</v>
      </c>
      <c r="H300" s="170">
        <v>1</v>
      </c>
      <c r="I300" s="171"/>
      <c r="L300" s="167"/>
      <c r="M300" s="172"/>
      <c r="N300" s="173"/>
      <c r="O300" s="173"/>
      <c r="P300" s="173"/>
      <c r="Q300" s="173"/>
      <c r="R300" s="173"/>
      <c r="S300" s="173"/>
      <c r="T300" s="174"/>
      <c r="AT300" s="168" t="s">
        <v>152</v>
      </c>
      <c r="AU300" s="168" t="s">
        <v>85</v>
      </c>
      <c r="AV300" s="14" t="s">
        <v>85</v>
      </c>
      <c r="AW300" s="14" t="s">
        <v>31</v>
      </c>
      <c r="AX300" s="14" t="s">
        <v>75</v>
      </c>
      <c r="AY300" s="168" t="s">
        <v>139</v>
      </c>
    </row>
    <row r="301" spans="2:51" s="15" customFormat="1" ht="12">
      <c r="B301" s="175"/>
      <c r="D301" s="160" t="s">
        <v>152</v>
      </c>
      <c r="E301" s="176" t="s">
        <v>1</v>
      </c>
      <c r="F301" s="177" t="s">
        <v>161</v>
      </c>
      <c r="H301" s="178">
        <v>3</v>
      </c>
      <c r="I301" s="179"/>
      <c r="L301" s="175"/>
      <c r="M301" s="180"/>
      <c r="N301" s="181"/>
      <c r="O301" s="181"/>
      <c r="P301" s="181"/>
      <c r="Q301" s="181"/>
      <c r="R301" s="181"/>
      <c r="S301" s="181"/>
      <c r="T301" s="182"/>
      <c r="AT301" s="176" t="s">
        <v>152</v>
      </c>
      <c r="AU301" s="176" t="s">
        <v>85</v>
      </c>
      <c r="AV301" s="15" t="s">
        <v>146</v>
      </c>
      <c r="AW301" s="15" t="s">
        <v>31</v>
      </c>
      <c r="AX301" s="15" t="s">
        <v>83</v>
      </c>
      <c r="AY301" s="176" t="s">
        <v>139</v>
      </c>
    </row>
    <row r="302" spans="1:65" s="2" customFormat="1" ht="13.9" customHeight="1">
      <c r="A302" s="32"/>
      <c r="B302" s="144"/>
      <c r="C302" s="183" t="s">
        <v>390</v>
      </c>
      <c r="D302" s="183" t="s">
        <v>286</v>
      </c>
      <c r="E302" s="184" t="s">
        <v>391</v>
      </c>
      <c r="F302" s="185" t="s">
        <v>392</v>
      </c>
      <c r="G302" s="186" t="s">
        <v>150</v>
      </c>
      <c r="H302" s="187">
        <v>1.735</v>
      </c>
      <c r="I302" s="188"/>
      <c r="J302" s="189">
        <f>ROUND(I302*H302,2)</f>
        <v>0</v>
      </c>
      <c r="K302" s="190"/>
      <c r="L302" s="191"/>
      <c r="M302" s="192" t="s">
        <v>1</v>
      </c>
      <c r="N302" s="193" t="s">
        <v>40</v>
      </c>
      <c r="O302" s="58"/>
      <c r="P302" s="155">
        <f>O302*H302</f>
        <v>0</v>
      </c>
      <c r="Q302" s="155">
        <v>0.02917</v>
      </c>
      <c r="R302" s="155">
        <f>Q302*H302</f>
        <v>0.05060995000000001</v>
      </c>
      <c r="S302" s="155">
        <v>0</v>
      </c>
      <c r="T302" s="156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57" t="s">
        <v>343</v>
      </c>
      <c r="AT302" s="157" t="s">
        <v>286</v>
      </c>
      <c r="AU302" s="157" t="s">
        <v>85</v>
      </c>
      <c r="AY302" s="17" t="s">
        <v>139</v>
      </c>
      <c r="BE302" s="158">
        <f>IF(N302="základní",J302,0)</f>
        <v>0</v>
      </c>
      <c r="BF302" s="158">
        <f>IF(N302="snížená",J302,0)</f>
        <v>0</v>
      </c>
      <c r="BG302" s="158">
        <f>IF(N302="zákl. přenesená",J302,0)</f>
        <v>0</v>
      </c>
      <c r="BH302" s="158">
        <f>IF(N302="sníž. přenesená",J302,0)</f>
        <v>0</v>
      </c>
      <c r="BI302" s="158">
        <f>IF(N302="nulová",J302,0)</f>
        <v>0</v>
      </c>
      <c r="BJ302" s="17" t="s">
        <v>83</v>
      </c>
      <c r="BK302" s="158">
        <f>ROUND(I302*H302,2)</f>
        <v>0</v>
      </c>
      <c r="BL302" s="17" t="s">
        <v>261</v>
      </c>
      <c r="BM302" s="157" t="s">
        <v>393</v>
      </c>
    </row>
    <row r="303" spans="2:51" s="13" customFormat="1" ht="12">
      <c r="B303" s="159"/>
      <c r="D303" s="160" t="s">
        <v>152</v>
      </c>
      <c r="E303" s="161" t="s">
        <v>1</v>
      </c>
      <c r="F303" s="162" t="s">
        <v>167</v>
      </c>
      <c r="H303" s="161" t="s">
        <v>1</v>
      </c>
      <c r="I303" s="163"/>
      <c r="L303" s="159"/>
      <c r="M303" s="164"/>
      <c r="N303" s="165"/>
      <c r="O303" s="165"/>
      <c r="P303" s="165"/>
      <c r="Q303" s="165"/>
      <c r="R303" s="165"/>
      <c r="S303" s="165"/>
      <c r="T303" s="166"/>
      <c r="AT303" s="161" t="s">
        <v>152</v>
      </c>
      <c r="AU303" s="161" t="s">
        <v>85</v>
      </c>
      <c r="AV303" s="13" t="s">
        <v>83</v>
      </c>
      <c r="AW303" s="13" t="s">
        <v>31</v>
      </c>
      <c r="AX303" s="13" t="s">
        <v>75</v>
      </c>
      <c r="AY303" s="161" t="s">
        <v>139</v>
      </c>
    </row>
    <row r="304" spans="2:51" s="14" customFormat="1" ht="12">
      <c r="B304" s="167"/>
      <c r="D304" s="160" t="s">
        <v>152</v>
      </c>
      <c r="E304" s="168" t="s">
        <v>1</v>
      </c>
      <c r="F304" s="169" t="s">
        <v>168</v>
      </c>
      <c r="H304" s="170">
        <v>1.298</v>
      </c>
      <c r="I304" s="171"/>
      <c r="L304" s="167"/>
      <c r="M304" s="172"/>
      <c r="N304" s="173"/>
      <c r="O304" s="173"/>
      <c r="P304" s="173"/>
      <c r="Q304" s="173"/>
      <c r="R304" s="173"/>
      <c r="S304" s="173"/>
      <c r="T304" s="174"/>
      <c r="AT304" s="168" t="s">
        <v>152</v>
      </c>
      <c r="AU304" s="168" t="s">
        <v>85</v>
      </c>
      <c r="AV304" s="14" t="s">
        <v>85</v>
      </c>
      <c r="AW304" s="14" t="s">
        <v>31</v>
      </c>
      <c r="AX304" s="14" t="s">
        <v>75</v>
      </c>
      <c r="AY304" s="168" t="s">
        <v>139</v>
      </c>
    </row>
    <row r="305" spans="2:51" s="13" customFormat="1" ht="12">
      <c r="B305" s="159"/>
      <c r="D305" s="160" t="s">
        <v>152</v>
      </c>
      <c r="E305" s="161" t="s">
        <v>1</v>
      </c>
      <c r="F305" s="162" t="s">
        <v>169</v>
      </c>
      <c r="H305" s="161" t="s">
        <v>1</v>
      </c>
      <c r="I305" s="163"/>
      <c r="L305" s="159"/>
      <c r="M305" s="164"/>
      <c r="N305" s="165"/>
      <c r="O305" s="165"/>
      <c r="P305" s="165"/>
      <c r="Q305" s="165"/>
      <c r="R305" s="165"/>
      <c r="S305" s="165"/>
      <c r="T305" s="166"/>
      <c r="AT305" s="161" t="s">
        <v>152</v>
      </c>
      <c r="AU305" s="161" t="s">
        <v>85</v>
      </c>
      <c r="AV305" s="13" t="s">
        <v>83</v>
      </c>
      <c r="AW305" s="13" t="s">
        <v>31</v>
      </c>
      <c r="AX305" s="13" t="s">
        <v>75</v>
      </c>
      <c r="AY305" s="161" t="s">
        <v>139</v>
      </c>
    </row>
    <row r="306" spans="2:51" s="14" customFormat="1" ht="12">
      <c r="B306" s="167"/>
      <c r="D306" s="160" t="s">
        <v>152</v>
      </c>
      <c r="E306" s="168" t="s">
        <v>1</v>
      </c>
      <c r="F306" s="169" t="s">
        <v>170</v>
      </c>
      <c r="H306" s="170">
        <v>0.437</v>
      </c>
      <c r="I306" s="171"/>
      <c r="L306" s="167"/>
      <c r="M306" s="172"/>
      <c r="N306" s="173"/>
      <c r="O306" s="173"/>
      <c r="P306" s="173"/>
      <c r="Q306" s="173"/>
      <c r="R306" s="173"/>
      <c r="S306" s="173"/>
      <c r="T306" s="174"/>
      <c r="AT306" s="168" t="s">
        <v>152</v>
      </c>
      <c r="AU306" s="168" t="s">
        <v>85</v>
      </c>
      <c r="AV306" s="14" t="s">
        <v>85</v>
      </c>
      <c r="AW306" s="14" t="s">
        <v>31</v>
      </c>
      <c r="AX306" s="14" t="s">
        <v>75</v>
      </c>
      <c r="AY306" s="168" t="s">
        <v>139</v>
      </c>
    </row>
    <row r="307" spans="2:51" s="15" customFormat="1" ht="12">
      <c r="B307" s="175"/>
      <c r="D307" s="160" t="s">
        <v>152</v>
      </c>
      <c r="E307" s="176" t="s">
        <v>1</v>
      </c>
      <c r="F307" s="177" t="s">
        <v>161</v>
      </c>
      <c r="H307" s="178">
        <v>1.735</v>
      </c>
      <c r="I307" s="179"/>
      <c r="L307" s="175"/>
      <c r="M307" s="180"/>
      <c r="N307" s="181"/>
      <c r="O307" s="181"/>
      <c r="P307" s="181"/>
      <c r="Q307" s="181"/>
      <c r="R307" s="181"/>
      <c r="S307" s="181"/>
      <c r="T307" s="182"/>
      <c r="AT307" s="176" t="s">
        <v>152</v>
      </c>
      <c r="AU307" s="176" t="s">
        <v>85</v>
      </c>
      <c r="AV307" s="15" t="s">
        <v>146</v>
      </c>
      <c r="AW307" s="15" t="s">
        <v>31</v>
      </c>
      <c r="AX307" s="15" t="s">
        <v>83</v>
      </c>
      <c r="AY307" s="176" t="s">
        <v>139</v>
      </c>
    </row>
    <row r="308" spans="1:65" s="2" customFormat="1" ht="22.15" customHeight="1">
      <c r="A308" s="32"/>
      <c r="B308" s="144"/>
      <c r="C308" s="145" t="s">
        <v>394</v>
      </c>
      <c r="D308" s="145" t="s">
        <v>142</v>
      </c>
      <c r="E308" s="146" t="s">
        <v>395</v>
      </c>
      <c r="F308" s="147" t="s">
        <v>396</v>
      </c>
      <c r="G308" s="148" t="s">
        <v>145</v>
      </c>
      <c r="H308" s="149">
        <v>15</v>
      </c>
      <c r="I308" s="150"/>
      <c r="J308" s="151">
        <f aca="true" t="shared" si="0" ref="J308:J328">ROUND(I308*H308,2)</f>
        <v>0</v>
      </c>
      <c r="K308" s="152"/>
      <c r="L308" s="33"/>
      <c r="M308" s="153" t="s">
        <v>1</v>
      </c>
      <c r="N308" s="154" t="s">
        <v>40</v>
      </c>
      <c r="O308" s="58"/>
      <c r="P308" s="155">
        <f aca="true" t="shared" si="1" ref="P308:P328">O308*H308</f>
        <v>0</v>
      </c>
      <c r="Q308" s="155">
        <v>0</v>
      </c>
      <c r="R308" s="155">
        <f aca="true" t="shared" si="2" ref="R308:R328">Q308*H308</f>
        <v>0</v>
      </c>
      <c r="S308" s="155">
        <v>0</v>
      </c>
      <c r="T308" s="156">
        <f aca="true" t="shared" si="3" ref="T308:T328"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57" t="s">
        <v>261</v>
      </c>
      <c r="AT308" s="157" t="s">
        <v>142</v>
      </c>
      <c r="AU308" s="157" t="s">
        <v>85</v>
      </c>
      <c r="AY308" s="17" t="s">
        <v>139</v>
      </c>
      <c r="BE308" s="158">
        <f aca="true" t="shared" si="4" ref="BE308:BE328">IF(N308="základní",J308,0)</f>
        <v>0</v>
      </c>
      <c r="BF308" s="158">
        <f aca="true" t="shared" si="5" ref="BF308:BF328">IF(N308="snížená",J308,0)</f>
        <v>0</v>
      </c>
      <c r="BG308" s="158">
        <f aca="true" t="shared" si="6" ref="BG308:BG328">IF(N308="zákl. přenesená",J308,0)</f>
        <v>0</v>
      </c>
      <c r="BH308" s="158">
        <f aca="true" t="shared" si="7" ref="BH308:BH328">IF(N308="sníž. přenesená",J308,0)</f>
        <v>0</v>
      </c>
      <c r="BI308" s="158">
        <f aca="true" t="shared" si="8" ref="BI308:BI328">IF(N308="nulová",J308,0)</f>
        <v>0</v>
      </c>
      <c r="BJ308" s="17" t="s">
        <v>83</v>
      </c>
      <c r="BK308" s="158">
        <f aca="true" t="shared" si="9" ref="BK308:BK328">ROUND(I308*H308,2)</f>
        <v>0</v>
      </c>
      <c r="BL308" s="17" t="s">
        <v>261</v>
      </c>
      <c r="BM308" s="157" t="s">
        <v>397</v>
      </c>
    </row>
    <row r="309" spans="1:65" s="2" customFormat="1" ht="22.15" customHeight="1">
      <c r="A309" s="32"/>
      <c r="B309" s="144"/>
      <c r="C309" s="183" t="s">
        <v>398</v>
      </c>
      <c r="D309" s="183" t="s">
        <v>286</v>
      </c>
      <c r="E309" s="184" t="s">
        <v>399</v>
      </c>
      <c r="F309" s="185" t="s">
        <v>400</v>
      </c>
      <c r="G309" s="186" t="s">
        <v>145</v>
      </c>
      <c r="H309" s="187">
        <v>5</v>
      </c>
      <c r="I309" s="188"/>
      <c r="J309" s="189">
        <f t="shared" si="0"/>
        <v>0</v>
      </c>
      <c r="K309" s="190"/>
      <c r="L309" s="191"/>
      <c r="M309" s="192" t="s">
        <v>1</v>
      </c>
      <c r="N309" s="193" t="s">
        <v>40</v>
      </c>
      <c r="O309" s="58"/>
      <c r="P309" s="155">
        <f t="shared" si="1"/>
        <v>0</v>
      </c>
      <c r="Q309" s="155">
        <v>0.016</v>
      </c>
      <c r="R309" s="155">
        <f t="shared" si="2"/>
        <v>0.08</v>
      </c>
      <c r="S309" s="155">
        <v>0</v>
      </c>
      <c r="T309" s="156">
        <f t="shared" si="3"/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57" t="s">
        <v>343</v>
      </c>
      <c r="AT309" s="157" t="s">
        <v>286</v>
      </c>
      <c r="AU309" s="157" t="s">
        <v>85</v>
      </c>
      <c r="AY309" s="17" t="s">
        <v>139</v>
      </c>
      <c r="BE309" s="158">
        <f t="shared" si="4"/>
        <v>0</v>
      </c>
      <c r="BF309" s="158">
        <f t="shared" si="5"/>
        <v>0</v>
      </c>
      <c r="BG309" s="158">
        <f t="shared" si="6"/>
        <v>0</v>
      </c>
      <c r="BH309" s="158">
        <f t="shared" si="7"/>
        <v>0</v>
      </c>
      <c r="BI309" s="158">
        <f t="shared" si="8"/>
        <v>0</v>
      </c>
      <c r="BJ309" s="17" t="s">
        <v>83</v>
      </c>
      <c r="BK309" s="158">
        <f t="shared" si="9"/>
        <v>0</v>
      </c>
      <c r="BL309" s="17" t="s">
        <v>261</v>
      </c>
      <c r="BM309" s="157" t="s">
        <v>401</v>
      </c>
    </row>
    <row r="310" spans="1:65" s="2" customFormat="1" ht="22.15" customHeight="1">
      <c r="A310" s="32"/>
      <c r="B310" s="144"/>
      <c r="C310" s="183" t="s">
        <v>402</v>
      </c>
      <c r="D310" s="183" t="s">
        <v>286</v>
      </c>
      <c r="E310" s="184" t="s">
        <v>403</v>
      </c>
      <c r="F310" s="185" t="s">
        <v>404</v>
      </c>
      <c r="G310" s="186" t="s">
        <v>145</v>
      </c>
      <c r="H310" s="187">
        <v>5</v>
      </c>
      <c r="I310" s="188"/>
      <c r="J310" s="189">
        <f t="shared" si="0"/>
        <v>0</v>
      </c>
      <c r="K310" s="190"/>
      <c r="L310" s="191"/>
      <c r="M310" s="192" t="s">
        <v>1</v>
      </c>
      <c r="N310" s="193" t="s">
        <v>40</v>
      </c>
      <c r="O310" s="58"/>
      <c r="P310" s="155">
        <f t="shared" si="1"/>
        <v>0</v>
      </c>
      <c r="Q310" s="155">
        <v>0.0195</v>
      </c>
      <c r="R310" s="155">
        <f t="shared" si="2"/>
        <v>0.0975</v>
      </c>
      <c r="S310" s="155">
        <v>0</v>
      </c>
      <c r="T310" s="156">
        <f t="shared" si="3"/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57" t="s">
        <v>343</v>
      </c>
      <c r="AT310" s="157" t="s">
        <v>286</v>
      </c>
      <c r="AU310" s="157" t="s">
        <v>85</v>
      </c>
      <c r="AY310" s="17" t="s">
        <v>139</v>
      </c>
      <c r="BE310" s="158">
        <f t="shared" si="4"/>
        <v>0</v>
      </c>
      <c r="BF310" s="158">
        <f t="shared" si="5"/>
        <v>0</v>
      </c>
      <c r="BG310" s="158">
        <f t="shared" si="6"/>
        <v>0</v>
      </c>
      <c r="BH310" s="158">
        <f t="shared" si="7"/>
        <v>0</v>
      </c>
      <c r="BI310" s="158">
        <f t="shared" si="8"/>
        <v>0</v>
      </c>
      <c r="BJ310" s="17" t="s">
        <v>83</v>
      </c>
      <c r="BK310" s="158">
        <f t="shared" si="9"/>
        <v>0</v>
      </c>
      <c r="BL310" s="17" t="s">
        <v>261</v>
      </c>
      <c r="BM310" s="157" t="s">
        <v>405</v>
      </c>
    </row>
    <row r="311" spans="1:65" s="2" customFormat="1" ht="22.15" customHeight="1">
      <c r="A311" s="32"/>
      <c r="B311" s="144"/>
      <c r="C311" s="203" t="s">
        <v>406</v>
      </c>
      <c r="D311" s="203" t="s">
        <v>286</v>
      </c>
      <c r="E311" s="204" t="s">
        <v>407</v>
      </c>
      <c r="F311" s="205" t="s">
        <v>404</v>
      </c>
      <c r="G311" s="206" t="s">
        <v>145</v>
      </c>
      <c r="H311" s="207">
        <v>5</v>
      </c>
      <c r="I311" s="208"/>
      <c r="J311" s="208">
        <f t="shared" si="0"/>
        <v>0</v>
      </c>
      <c r="K311" s="190"/>
      <c r="L311" s="191"/>
      <c r="M311" s="192" t="s">
        <v>1</v>
      </c>
      <c r="N311" s="193" t="s">
        <v>40</v>
      </c>
      <c r="O311" s="58"/>
      <c r="P311" s="155">
        <f t="shared" si="1"/>
        <v>0</v>
      </c>
      <c r="Q311" s="155">
        <v>0.021</v>
      </c>
      <c r="R311" s="155">
        <f t="shared" si="2"/>
        <v>0.10500000000000001</v>
      </c>
      <c r="S311" s="155">
        <v>0</v>
      </c>
      <c r="T311" s="156">
        <f t="shared" si="3"/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57" t="s">
        <v>343</v>
      </c>
      <c r="AT311" s="157" t="s">
        <v>286</v>
      </c>
      <c r="AU311" s="157" t="s">
        <v>85</v>
      </c>
      <c r="AY311" s="17" t="s">
        <v>139</v>
      </c>
      <c r="BE311" s="158">
        <f t="shared" si="4"/>
        <v>0</v>
      </c>
      <c r="BF311" s="158">
        <f t="shared" si="5"/>
        <v>0</v>
      </c>
      <c r="BG311" s="158">
        <f t="shared" si="6"/>
        <v>0</v>
      </c>
      <c r="BH311" s="158">
        <f t="shared" si="7"/>
        <v>0</v>
      </c>
      <c r="BI311" s="158">
        <f t="shared" si="8"/>
        <v>0</v>
      </c>
      <c r="BJ311" s="17" t="s">
        <v>83</v>
      </c>
      <c r="BK311" s="158">
        <f t="shared" si="9"/>
        <v>0</v>
      </c>
      <c r="BL311" s="17" t="s">
        <v>261</v>
      </c>
      <c r="BM311" s="157" t="s">
        <v>408</v>
      </c>
    </row>
    <row r="312" spans="1:65" s="2" customFormat="1" ht="22.15" customHeight="1">
      <c r="A312" s="32"/>
      <c r="B312" s="144"/>
      <c r="C312" s="145" t="s">
        <v>409</v>
      </c>
      <c r="D312" s="145" t="s">
        <v>142</v>
      </c>
      <c r="E312" s="146" t="s">
        <v>410</v>
      </c>
      <c r="F312" s="147" t="s">
        <v>411</v>
      </c>
      <c r="G312" s="148" t="s">
        <v>145</v>
      </c>
      <c r="H312" s="149">
        <v>1</v>
      </c>
      <c r="I312" s="150"/>
      <c r="J312" s="151">
        <f t="shared" si="0"/>
        <v>0</v>
      </c>
      <c r="K312" s="152"/>
      <c r="L312" s="33"/>
      <c r="M312" s="153" t="s">
        <v>1</v>
      </c>
      <c r="N312" s="154" t="s">
        <v>40</v>
      </c>
      <c r="O312" s="58"/>
      <c r="P312" s="155">
        <f t="shared" si="1"/>
        <v>0</v>
      </c>
      <c r="Q312" s="155">
        <v>0.00086</v>
      </c>
      <c r="R312" s="155">
        <f t="shared" si="2"/>
        <v>0.00086</v>
      </c>
      <c r="S312" s="155">
        <v>0</v>
      </c>
      <c r="T312" s="156">
        <f t="shared" si="3"/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57" t="s">
        <v>261</v>
      </c>
      <c r="AT312" s="157" t="s">
        <v>142</v>
      </c>
      <c r="AU312" s="157" t="s">
        <v>85</v>
      </c>
      <c r="AY312" s="17" t="s">
        <v>139</v>
      </c>
      <c r="BE312" s="158">
        <f t="shared" si="4"/>
        <v>0</v>
      </c>
      <c r="BF312" s="158">
        <f t="shared" si="5"/>
        <v>0</v>
      </c>
      <c r="BG312" s="158">
        <f t="shared" si="6"/>
        <v>0</v>
      </c>
      <c r="BH312" s="158">
        <f t="shared" si="7"/>
        <v>0</v>
      </c>
      <c r="BI312" s="158">
        <f t="shared" si="8"/>
        <v>0</v>
      </c>
      <c r="BJ312" s="17" t="s">
        <v>83</v>
      </c>
      <c r="BK312" s="158">
        <f t="shared" si="9"/>
        <v>0</v>
      </c>
      <c r="BL312" s="17" t="s">
        <v>261</v>
      </c>
      <c r="BM312" s="157" t="s">
        <v>412</v>
      </c>
    </row>
    <row r="313" spans="1:65" s="2" customFormat="1" ht="13.9" customHeight="1">
      <c r="A313" s="32"/>
      <c r="B313" s="144"/>
      <c r="C313" s="183" t="s">
        <v>413</v>
      </c>
      <c r="D313" s="183" t="s">
        <v>286</v>
      </c>
      <c r="E313" s="184" t="s">
        <v>414</v>
      </c>
      <c r="F313" s="185" t="s">
        <v>415</v>
      </c>
      <c r="G313" s="186" t="s">
        <v>145</v>
      </c>
      <c r="H313" s="187">
        <v>1</v>
      </c>
      <c r="I313" s="188"/>
      <c r="J313" s="189">
        <f t="shared" si="0"/>
        <v>0</v>
      </c>
      <c r="K313" s="190"/>
      <c r="L313" s="191"/>
      <c r="M313" s="192" t="s">
        <v>1</v>
      </c>
      <c r="N313" s="193" t="s">
        <v>40</v>
      </c>
      <c r="O313" s="58"/>
      <c r="P313" s="155">
        <f t="shared" si="1"/>
        <v>0</v>
      </c>
      <c r="Q313" s="155">
        <v>0.042</v>
      </c>
      <c r="R313" s="155">
        <f t="shared" si="2"/>
        <v>0.042</v>
      </c>
      <c r="S313" s="155">
        <v>0</v>
      </c>
      <c r="T313" s="156">
        <f t="shared" si="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57" t="s">
        <v>343</v>
      </c>
      <c r="AT313" s="157" t="s">
        <v>286</v>
      </c>
      <c r="AU313" s="157" t="s">
        <v>85</v>
      </c>
      <c r="AY313" s="17" t="s">
        <v>139</v>
      </c>
      <c r="BE313" s="158">
        <f t="shared" si="4"/>
        <v>0</v>
      </c>
      <c r="BF313" s="158">
        <f t="shared" si="5"/>
        <v>0</v>
      </c>
      <c r="BG313" s="158">
        <f t="shared" si="6"/>
        <v>0</v>
      </c>
      <c r="BH313" s="158">
        <f t="shared" si="7"/>
        <v>0</v>
      </c>
      <c r="BI313" s="158">
        <f t="shared" si="8"/>
        <v>0</v>
      </c>
      <c r="BJ313" s="17" t="s">
        <v>83</v>
      </c>
      <c r="BK313" s="158">
        <f t="shared" si="9"/>
        <v>0</v>
      </c>
      <c r="BL313" s="17" t="s">
        <v>261</v>
      </c>
      <c r="BM313" s="157" t="s">
        <v>416</v>
      </c>
    </row>
    <row r="314" spans="1:65" s="2" customFormat="1" ht="22.15" customHeight="1">
      <c r="A314" s="32"/>
      <c r="B314" s="144"/>
      <c r="C314" s="145" t="s">
        <v>417</v>
      </c>
      <c r="D314" s="145" t="s">
        <v>142</v>
      </c>
      <c r="E314" s="146" t="s">
        <v>418</v>
      </c>
      <c r="F314" s="147" t="s">
        <v>419</v>
      </c>
      <c r="G314" s="148" t="s">
        <v>145</v>
      </c>
      <c r="H314" s="149">
        <v>1</v>
      </c>
      <c r="I314" s="150"/>
      <c r="J314" s="151">
        <f t="shared" si="0"/>
        <v>0</v>
      </c>
      <c r="K314" s="152"/>
      <c r="L314" s="33"/>
      <c r="M314" s="153" t="s">
        <v>1</v>
      </c>
      <c r="N314" s="154" t="s">
        <v>40</v>
      </c>
      <c r="O314" s="58"/>
      <c r="P314" s="155">
        <f t="shared" si="1"/>
        <v>0</v>
      </c>
      <c r="Q314" s="155">
        <v>0</v>
      </c>
      <c r="R314" s="155">
        <f t="shared" si="2"/>
        <v>0</v>
      </c>
      <c r="S314" s="155">
        <v>0</v>
      </c>
      <c r="T314" s="156">
        <f t="shared" si="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57" t="s">
        <v>261</v>
      </c>
      <c r="AT314" s="157" t="s">
        <v>142</v>
      </c>
      <c r="AU314" s="157" t="s">
        <v>85</v>
      </c>
      <c r="AY314" s="17" t="s">
        <v>139</v>
      </c>
      <c r="BE314" s="158">
        <f t="shared" si="4"/>
        <v>0</v>
      </c>
      <c r="BF314" s="158">
        <f t="shared" si="5"/>
        <v>0</v>
      </c>
      <c r="BG314" s="158">
        <f t="shared" si="6"/>
        <v>0</v>
      </c>
      <c r="BH314" s="158">
        <f t="shared" si="7"/>
        <v>0</v>
      </c>
      <c r="BI314" s="158">
        <f t="shared" si="8"/>
        <v>0</v>
      </c>
      <c r="BJ314" s="17" t="s">
        <v>83</v>
      </c>
      <c r="BK314" s="158">
        <f t="shared" si="9"/>
        <v>0</v>
      </c>
      <c r="BL314" s="17" t="s">
        <v>261</v>
      </c>
      <c r="BM314" s="157" t="s">
        <v>420</v>
      </c>
    </row>
    <row r="315" spans="1:65" s="2" customFormat="1" ht="13.9" customHeight="1">
      <c r="A315" s="32"/>
      <c r="B315" s="144"/>
      <c r="C315" s="183" t="s">
        <v>421</v>
      </c>
      <c r="D315" s="183" t="s">
        <v>286</v>
      </c>
      <c r="E315" s="184" t="s">
        <v>422</v>
      </c>
      <c r="F315" s="185" t="s">
        <v>423</v>
      </c>
      <c r="G315" s="186" t="s">
        <v>145</v>
      </c>
      <c r="H315" s="187">
        <v>1</v>
      </c>
      <c r="I315" s="188"/>
      <c r="J315" s="189">
        <f t="shared" si="0"/>
        <v>0</v>
      </c>
      <c r="K315" s="190"/>
      <c r="L315" s="191"/>
      <c r="M315" s="192" t="s">
        <v>1</v>
      </c>
      <c r="N315" s="193" t="s">
        <v>40</v>
      </c>
      <c r="O315" s="58"/>
      <c r="P315" s="155">
        <f t="shared" si="1"/>
        <v>0</v>
      </c>
      <c r="Q315" s="155">
        <v>0.0047</v>
      </c>
      <c r="R315" s="155">
        <f t="shared" si="2"/>
        <v>0.0047</v>
      </c>
      <c r="S315" s="155">
        <v>0</v>
      </c>
      <c r="T315" s="156">
        <f t="shared" si="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57" t="s">
        <v>343</v>
      </c>
      <c r="AT315" s="157" t="s">
        <v>286</v>
      </c>
      <c r="AU315" s="157" t="s">
        <v>85</v>
      </c>
      <c r="AY315" s="17" t="s">
        <v>139</v>
      </c>
      <c r="BE315" s="158">
        <f t="shared" si="4"/>
        <v>0</v>
      </c>
      <c r="BF315" s="158">
        <f t="shared" si="5"/>
        <v>0</v>
      </c>
      <c r="BG315" s="158">
        <f t="shared" si="6"/>
        <v>0</v>
      </c>
      <c r="BH315" s="158">
        <f t="shared" si="7"/>
        <v>0</v>
      </c>
      <c r="BI315" s="158">
        <f t="shared" si="8"/>
        <v>0</v>
      </c>
      <c r="BJ315" s="17" t="s">
        <v>83</v>
      </c>
      <c r="BK315" s="158">
        <f t="shared" si="9"/>
        <v>0</v>
      </c>
      <c r="BL315" s="17" t="s">
        <v>261</v>
      </c>
      <c r="BM315" s="157" t="s">
        <v>424</v>
      </c>
    </row>
    <row r="316" spans="1:65" s="2" customFormat="1" ht="13.9" customHeight="1">
      <c r="A316" s="32"/>
      <c r="B316" s="144"/>
      <c r="C316" s="145" t="s">
        <v>425</v>
      </c>
      <c r="D316" s="145" t="s">
        <v>142</v>
      </c>
      <c r="E316" s="146" t="s">
        <v>426</v>
      </c>
      <c r="F316" s="147" t="s">
        <v>427</v>
      </c>
      <c r="G316" s="148" t="s">
        <v>145</v>
      </c>
      <c r="H316" s="149">
        <v>3</v>
      </c>
      <c r="I316" s="150"/>
      <c r="J316" s="151">
        <f t="shared" si="0"/>
        <v>0</v>
      </c>
      <c r="K316" s="152"/>
      <c r="L316" s="33"/>
      <c r="M316" s="153" t="s">
        <v>1</v>
      </c>
      <c r="N316" s="154" t="s">
        <v>40</v>
      </c>
      <c r="O316" s="58"/>
      <c r="P316" s="155">
        <f t="shared" si="1"/>
        <v>0</v>
      </c>
      <c r="Q316" s="155">
        <v>0</v>
      </c>
      <c r="R316" s="155">
        <f t="shared" si="2"/>
        <v>0</v>
      </c>
      <c r="S316" s="155">
        <v>0</v>
      </c>
      <c r="T316" s="156">
        <f t="shared" si="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57" t="s">
        <v>261</v>
      </c>
      <c r="AT316" s="157" t="s">
        <v>142</v>
      </c>
      <c r="AU316" s="157" t="s">
        <v>85</v>
      </c>
      <c r="AY316" s="17" t="s">
        <v>139</v>
      </c>
      <c r="BE316" s="158">
        <f t="shared" si="4"/>
        <v>0</v>
      </c>
      <c r="BF316" s="158">
        <f t="shared" si="5"/>
        <v>0</v>
      </c>
      <c r="BG316" s="158">
        <f t="shared" si="6"/>
        <v>0</v>
      </c>
      <c r="BH316" s="158">
        <f t="shared" si="7"/>
        <v>0</v>
      </c>
      <c r="BI316" s="158">
        <f t="shared" si="8"/>
        <v>0</v>
      </c>
      <c r="BJ316" s="17" t="s">
        <v>83</v>
      </c>
      <c r="BK316" s="158">
        <f t="shared" si="9"/>
        <v>0</v>
      </c>
      <c r="BL316" s="17" t="s">
        <v>261</v>
      </c>
      <c r="BM316" s="157" t="s">
        <v>428</v>
      </c>
    </row>
    <row r="317" spans="1:65" s="2" customFormat="1" ht="13.9" customHeight="1">
      <c r="A317" s="32"/>
      <c r="B317" s="144"/>
      <c r="C317" s="183" t="s">
        <v>429</v>
      </c>
      <c r="D317" s="183" t="s">
        <v>286</v>
      </c>
      <c r="E317" s="184" t="s">
        <v>430</v>
      </c>
      <c r="F317" s="185" t="s">
        <v>431</v>
      </c>
      <c r="G317" s="186" t="s">
        <v>145</v>
      </c>
      <c r="H317" s="187">
        <v>3</v>
      </c>
      <c r="I317" s="188"/>
      <c r="J317" s="189">
        <f t="shared" si="0"/>
        <v>0</v>
      </c>
      <c r="K317" s="190"/>
      <c r="L317" s="191"/>
      <c r="M317" s="192" t="s">
        <v>1</v>
      </c>
      <c r="N317" s="193" t="s">
        <v>40</v>
      </c>
      <c r="O317" s="58"/>
      <c r="P317" s="155">
        <f t="shared" si="1"/>
        <v>0</v>
      </c>
      <c r="Q317" s="155">
        <v>0.00099</v>
      </c>
      <c r="R317" s="155">
        <f t="shared" si="2"/>
        <v>0.00297</v>
      </c>
      <c r="S317" s="155">
        <v>0</v>
      </c>
      <c r="T317" s="156">
        <f t="shared" si="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57" t="s">
        <v>343</v>
      </c>
      <c r="AT317" s="157" t="s">
        <v>286</v>
      </c>
      <c r="AU317" s="157" t="s">
        <v>85</v>
      </c>
      <c r="AY317" s="17" t="s">
        <v>139</v>
      </c>
      <c r="BE317" s="158">
        <f t="shared" si="4"/>
        <v>0</v>
      </c>
      <c r="BF317" s="158">
        <f t="shared" si="5"/>
        <v>0</v>
      </c>
      <c r="BG317" s="158">
        <f t="shared" si="6"/>
        <v>0</v>
      </c>
      <c r="BH317" s="158">
        <f t="shared" si="7"/>
        <v>0</v>
      </c>
      <c r="BI317" s="158">
        <f t="shared" si="8"/>
        <v>0</v>
      </c>
      <c r="BJ317" s="17" t="s">
        <v>83</v>
      </c>
      <c r="BK317" s="158">
        <f t="shared" si="9"/>
        <v>0</v>
      </c>
      <c r="BL317" s="17" t="s">
        <v>261</v>
      </c>
      <c r="BM317" s="157" t="s">
        <v>432</v>
      </c>
    </row>
    <row r="318" spans="1:65" s="2" customFormat="1" ht="13.9" customHeight="1">
      <c r="A318" s="32"/>
      <c r="B318" s="144"/>
      <c r="C318" s="145" t="s">
        <v>433</v>
      </c>
      <c r="D318" s="145" t="s">
        <v>142</v>
      </c>
      <c r="E318" s="146" t="s">
        <v>434</v>
      </c>
      <c r="F318" s="147" t="s">
        <v>435</v>
      </c>
      <c r="G318" s="148" t="s">
        <v>145</v>
      </c>
      <c r="H318" s="149">
        <v>16</v>
      </c>
      <c r="I318" s="150"/>
      <c r="J318" s="151">
        <f t="shared" si="0"/>
        <v>0</v>
      </c>
      <c r="K318" s="152"/>
      <c r="L318" s="33"/>
      <c r="M318" s="153" t="s">
        <v>1</v>
      </c>
      <c r="N318" s="154" t="s">
        <v>40</v>
      </c>
      <c r="O318" s="58"/>
      <c r="P318" s="155">
        <f t="shared" si="1"/>
        <v>0</v>
      </c>
      <c r="Q318" s="155">
        <v>0</v>
      </c>
      <c r="R318" s="155">
        <f t="shared" si="2"/>
        <v>0</v>
      </c>
      <c r="S318" s="155">
        <v>0</v>
      </c>
      <c r="T318" s="156">
        <f t="shared" si="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57" t="s">
        <v>261</v>
      </c>
      <c r="AT318" s="157" t="s">
        <v>142</v>
      </c>
      <c r="AU318" s="157" t="s">
        <v>85</v>
      </c>
      <c r="AY318" s="17" t="s">
        <v>139</v>
      </c>
      <c r="BE318" s="158">
        <f t="shared" si="4"/>
        <v>0</v>
      </c>
      <c r="BF318" s="158">
        <f t="shared" si="5"/>
        <v>0</v>
      </c>
      <c r="BG318" s="158">
        <f t="shared" si="6"/>
        <v>0</v>
      </c>
      <c r="BH318" s="158">
        <f t="shared" si="7"/>
        <v>0</v>
      </c>
      <c r="BI318" s="158">
        <f t="shared" si="8"/>
        <v>0</v>
      </c>
      <c r="BJ318" s="17" t="s">
        <v>83</v>
      </c>
      <c r="BK318" s="158">
        <f t="shared" si="9"/>
        <v>0</v>
      </c>
      <c r="BL318" s="17" t="s">
        <v>261</v>
      </c>
      <c r="BM318" s="157" t="s">
        <v>436</v>
      </c>
    </row>
    <row r="319" spans="1:65" s="2" customFormat="1" ht="13.9" customHeight="1">
      <c r="A319" s="32"/>
      <c r="B319" s="144"/>
      <c r="C319" s="183" t="s">
        <v>437</v>
      </c>
      <c r="D319" s="183" t="s">
        <v>286</v>
      </c>
      <c r="E319" s="184" t="s">
        <v>438</v>
      </c>
      <c r="F319" s="185" t="s">
        <v>439</v>
      </c>
      <c r="G319" s="186" t="s">
        <v>145</v>
      </c>
      <c r="H319" s="187">
        <v>16</v>
      </c>
      <c r="I319" s="188"/>
      <c r="J319" s="189">
        <f t="shared" si="0"/>
        <v>0</v>
      </c>
      <c r="K319" s="190"/>
      <c r="L319" s="191"/>
      <c r="M319" s="192" t="s">
        <v>1</v>
      </c>
      <c r="N319" s="193" t="s">
        <v>40</v>
      </c>
      <c r="O319" s="58"/>
      <c r="P319" s="155">
        <f t="shared" si="1"/>
        <v>0</v>
      </c>
      <c r="Q319" s="155">
        <v>0.00015</v>
      </c>
      <c r="R319" s="155">
        <f t="shared" si="2"/>
        <v>0.0024</v>
      </c>
      <c r="S319" s="155">
        <v>0</v>
      </c>
      <c r="T319" s="156">
        <f t="shared" si="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57" t="s">
        <v>343</v>
      </c>
      <c r="AT319" s="157" t="s">
        <v>286</v>
      </c>
      <c r="AU319" s="157" t="s">
        <v>85</v>
      </c>
      <c r="AY319" s="17" t="s">
        <v>139</v>
      </c>
      <c r="BE319" s="158">
        <f t="shared" si="4"/>
        <v>0</v>
      </c>
      <c r="BF319" s="158">
        <f t="shared" si="5"/>
        <v>0</v>
      </c>
      <c r="BG319" s="158">
        <f t="shared" si="6"/>
        <v>0</v>
      </c>
      <c r="BH319" s="158">
        <f t="shared" si="7"/>
        <v>0</v>
      </c>
      <c r="BI319" s="158">
        <f t="shared" si="8"/>
        <v>0</v>
      </c>
      <c r="BJ319" s="17" t="s">
        <v>83</v>
      </c>
      <c r="BK319" s="158">
        <f t="shared" si="9"/>
        <v>0</v>
      </c>
      <c r="BL319" s="17" t="s">
        <v>261</v>
      </c>
      <c r="BM319" s="157" t="s">
        <v>440</v>
      </c>
    </row>
    <row r="320" spans="1:65" s="2" customFormat="1" ht="13.9" customHeight="1">
      <c r="A320" s="32"/>
      <c r="B320" s="144"/>
      <c r="C320" s="145" t="s">
        <v>441</v>
      </c>
      <c r="D320" s="145" t="s">
        <v>142</v>
      </c>
      <c r="E320" s="146" t="s">
        <v>442</v>
      </c>
      <c r="F320" s="147" t="s">
        <v>443</v>
      </c>
      <c r="G320" s="148" t="s">
        <v>145</v>
      </c>
      <c r="H320" s="149">
        <v>16</v>
      </c>
      <c r="I320" s="150"/>
      <c r="J320" s="151">
        <f t="shared" si="0"/>
        <v>0</v>
      </c>
      <c r="K320" s="152"/>
      <c r="L320" s="33"/>
      <c r="M320" s="153" t="s">
        <v>1</v>
      </c>
      <c r="N320" s="154" t="s">
        <v>40</v>
      </c>
      <c r="O320" s="58"/>
      <c r="P320" s="155">
        <f t="shared" si="1"/>
        <v>0</v>
      </c>
      <c r="Q320" s="155">
        <v>0</v>
      </c>
      <c r="R320" s="155">
        <f t="shared" si="2"/>
        <v>0</v>
      </c>
      <c r="S320" s="155">
        <v>0</v>
      </c>
      <c r="T320" s="156">
        <f t="shared" si="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57" t="s">
        <v>261</v>
      </c>
      <c r="AT320" s="157" t="s">
        <v>142</v>
      </c>
      <c r="AU320" s="157" t="s">
        <v>85</v>
      </c>
      <c r="AY320" s="17" t="s">
        <v>139</v>
      </c>
      <c r="BE320" s="158">
        <f t="shared" si="4"/>
        <v>0</v>
      </c>
      <c r="BF320" s="158">
        <f t="shared" si="5"/>
        <v>0</v>
      </c>
      <c r="BG320" s="158">
        <f t="shared" si="6"/>
        <v>0</v>
      </c>
      <c r="BH320" s="158">
        <f t="shared" si="7"/>
        <v>0</v>
      </c>
      <c r="BI320" s="158">
        <f t="shared" si="8"/>
        <v>0</v>
      </c>
      <c r="BJ320" s="17" t="s">
        <v>83</v>
      </c>
      <c r="BK320" s="158">
        <f t="shared" si="9"/>
        <v>0</v>
      </c>
      <c r="BL320" s="17" t="s">
        <v>261</v>
      </c>
      <c r="BM320" s="157" t="s">
        <v>444</v>
      </c>
    </row>
    <row r="321" spans="1:65" s="2" customFormat="1" ht="22.15" customHeight="1">
      <c r="A321" s="32"/>
      <c r="B321" s="144"/>
      <c r="C321" s="183" t="s">
        <v>445</v>
      </c>
      <c r="D321" s="183" t="s">
        <v>286</v>
      </c>
      <c r="E321" s="184" t="s">
        <v>446</v>
      </c>
      <c r="F321" s="185" t="s">
        <v>447</v>
      </c>
      <c r="G321" s="186" t="s">
        <v>145</v>
      </c>
      <c r="H321" s="187">
        <v>15</v>
      </c>
      <c r="I321" s="188"/>
      <c r="J321" s="189">
        <f t="shared" si="0"/>
        <v>0</v>
      </c>
      <c r="K321" s="190"/>
      <c r="L321" s="191"/>
      <c r="M321" s="192" t="s">
        <v>1</v>
      </c>
      <c r="N321" s="193" t="s">
        <v>40</v>
      </c>
      <c r="O321" s="58"/>
      <c r="P321" s="155">
        <f t="shared" si="1"/>
        <v>0</v>
      </c>
      <c r="Q321" s="155">
        <v>0.0012</v>
      </c>
      <c r="R321" s="155">
        <f t="shared" si="2"/>
        <v>0.018</v>
      </c>
      <c r="S321" s="155">
        <v>0</v>
      </c>
      <c r="T321" s="156">
        <f t="shared" si="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57" t="s">
        <v>343</v>
      </c>
      <c r="AT321" s="157" t="s">
        <v>286</v>
      </c>
      <c r="AU321" s="157" t="s">
        <v>85</v>
      </c>
      <c r="AY321" s="17" t="s">
        <v>139</v>
      </c>
      <c r="BE321" s="158">
        <f t="shared" si="4"/>
        <v>0</v>
      </c>
      <c r="BF321" s="158">
        <f t="shared" si="5"/>
        <v>0</v>
      </c>
      <c r="BG321" s="158">
        <f t="shared" si="6"/>
        <v>0</v>
      </c>
      <c r="BH321" s="158">
        <f t="shared" si="7"/>
        <v>0</v>
      </c>
      <c r="BI321" s="158">
        <f t="shared" si="8"/>
        <v>0</v>
      </c>
      <c r="BJ321" s="17" t="s">
        <v>83</v>
      </c>
      <c r="BK321" s="158">
        <f t="shared" si="9"/>
        <v>0</v>
      </c>
      <c r="BL321" s="17" t="s">
        <v>261</v>
      </c>
      <c r="BM321" s="157" t="s">
        <v>448</v>
      </c>
    </row>
    <row r="322" spans="1:65" s="2" customFormat="1" ht="22.15" customHeight="1">
      <c r="A322" s="32"/>
      <c r="B322" s="144"/>
      <c r="C322" s="183" t="s">
        <v>449</v>
      </c>
      <c r="D322" s="183" t="s">
        <v>286</v>
      </c>
      <c r="E322" s="184" t="s">
        <v>450</v>
      </c>
      <c r="F322" s="185" t="s">
        <v>451</v>
      </c>
      <c r="G322" s="186" t="s">
        <v>145</v>
      </c>
      <c r="H322" s="187">
        <v>1</v>
      </c>
      <c r="I322" s="188"/>
      <c r="J322" s="189">
        <f t="shared" si="0"/>
        <v>0</v>
      </c>
      <c r="K322" s="190"/>
      <c r="L322" s="191"/>
      <c r="M322" s="192" t="s">
        <v>1</v>
      </c>
      <c r="N322" s="193" t="s">
        <v>40</v>
      </c>
      <c r="O322" s="58"/>
      <c r="P322" s="155">
        <f t="shared" si="1"/>
        <v>0</v>
      </c>
      <c r="Q322" s="155">
        <v>0.0014</v>
      </c>
      <c r="R322" s="155">
        <f t="shared" si="2"/>
        <v>0.0014</v>
      </c>
      <c r="S322" s="155">
        <v>0</v>
      </c>
      <c r="T322" s="156">
        <f t="shared" si="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57" t="s">
        <v>343</v>
      </c>
      <c r="AT322" s="157" t="s">
        <v>286</v>
      </c>
      <c r="AU322" s="157" t="s">
        <v>85</v>
      </c>
      <c r="AY322" s="17" t="s">
        <v>139</v>
      </c>
      <c r="BE322" s="158">
        <f t="shared" si="4"/>
        <v>0</v>
      </c>
      <c r="BF322" s="158">
        <f t="shared" si="5"/>
        <v>0</v>
      </c>
      <c r="BG322" s="158">
        <f t="shared" si="6"/>
        <v>0</v>
      </c>
      <c r="BH322" s="158">
        <f t="shared" si="7"/>
        <v>0</v>
      </c>
      <c r="BI322" s="158">
        <f t="shared" si="8"/>
        <v>0</v>
      </c>
      <c r="BJ322" s="17" t="s">
        <v>83</v>
      </c>
      <c r="BK322" s="158">
        <f t="shared" si="9"/>
        <v>0</v>
      </c>
      <c r="BL322" s="17" t="s">
        <v>261</v>
      </c>
      <c r="BM322" s="157" t="s">
        <v>452</v>
      </c>
    </row>
    <row r="323" spans="1:65" s="2" customFormat="1" ht="22.15" customHeight="1">
      <c r="A323" s="32"/>
      <c r="B323" s="144"/>
      <c r="C323" s="145" t="s">
        <v>453</v>
      </c>
      <c r="D323" s="145" t="s">
        <v>142</v>
      </c>
      <c r="E323" s="146" t="s">
        <v>454</v>
      </c>
      <c r="F323" s="147" t="s">
        <v>455</v>
      </c>
      <c r="G323" s="148" t="s">
        <v>145</v>
      </c>
      <c r="H323" s="149">
        <v>1</v>
      </c>
      <c r="I323" s="150"/>
      <c r="J323" s="151">
        <f t="shared" si="0"/>
        <v>0</v>
      </c>
      <c r="K323" s="152"/>
      <c r="L323" s="33"/>
      <c r="M323" s="153" t="s">
        <v>1</v>
      </c>
      <c r="N323" s="154" t="s">
        <v>40</v>
      </c>
      <c r="O323" s="58"/>
      <c r="P323" s="155">
        <f t="shared" si="1"/>
        <v>0</v>
      </c>
      <c r="Q323" s="155">
        <v>0.00047</v>
      </c>
      <c r="R323" s="155">
        <f t="shared" si="2"/>
        <v>0.00047</v>
      </c>
      <c r="S323" s="155">
        <v>0</v>
      </c>
      <c r="T323" s="156">
        <f t="shared" si="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57" t="s">
        <v>261</v>
      </c>
      <c r="AT323" s="157" t="s">
        <v>142</v>
      </c>
      <c r="AU323" s="157" t="s">
        <v>85</v>
      </c>
      <c r="AY323" s="17" t="s">
        <v>139</v>
      </c>
      <c r="BE323" s="158">
        <f t="shared" si="4"/>
        <v>0</v>
      </c>
      <c r="BF323" s="158">
        <f t="shared" si="5"/>
        <v>0</v>
      </c>
      <c r="BG323" s="158">
        <f t="shared" si="6"/>
        <v>0</v>
      </c>
      <c r="BH323" s="158">
        <f t="shared" si="7"/>
        <v>0</v>
      </c>
      <c r="BI323" s="158">
        <f t="shared" si="8"/>
        <v>0</v>
      </c>
      <c r="BJ323" s="17" t="s">
        <v>83</v>
      </c>
      <c r="BK323" s="158">
        <f t="shared" si="9"/>
        <v>0</v>
      </c>
      <c r="BL323" s="17" t="s">
        <v>261</v>
      </c>
      <c r="BM323" s="157" t="s">
        <v>456</v>
      </c>
    </row>
    <row r="324" spans="1:65" s="2" customFormat="1" ht="22.15" customHeight="1">
      <c r="A324" s="32"/>
      <c r="B324" s="144"/>
      <c r="C324" s="183" t="s">
        <v>457</v>
      </c>
      <c r="D324" s="183" t="s">
        <v>286</v>
      </c>
      <c r="E324" s="184" t="s">
        <v>458</v>
      </c>
      <c r="F324" s="185" t="s">
        <v>459</v>
      </c>
      <c r="G324" s="186" t="s">
        <v>145</v>
      </c>
      <c r="H324" s="187">
        <v>1</v>
      </c>
      <c r="I324" s="188"/>
      <c r="J324" s="189">
        <f t="shared" si="0"/>
        <v>0</v>
      </c>
      <c r="K324" s="190"/>
      <c r="L324" s="191"/>
      <c r="M324" s="192" t="s">
        <v>1</v>
      </c>
      <c r="N324" s="193" t="s">
        <v>40</v>
      </c>
      <c r="O324" s="58"/>
      <c r="P324" s="155">
        <f t="shared" si="1"/>
        <v>0</v>
      </c>
      <c r="Q324" s="155">
        <v>0.01225</v>
      </c>
      <c r="R324" s="155">
        <f t="shared" si="2"/>
        <v>0.01225</v>
      </c>
      <c r="S324" s="155">
        <v>0</v>
      </c>
      <c r="T324" s="156">
        <f t="shared" si="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57" t="s">
        <v>343</v>
      </c>
      <c r="AT324" s="157" t="s">
        <v>286</v>
      </c>
      <c r="AU324" s="157" t="s">
        <v>85</v>
      </c>
      <c r="AY324" s="17" t="s">
        <v>139</v>
      </c>
      <c r="BE324" s="158">
        <f t="shared" si="4"/>
        <v>0</v>
      </c>
      <c r="BF324" s="158">
        <f t="shared" si="5"/>
        <v>0</v>
      </c>
      <c r="BG324" s="158">
        <f t="shared" si="6"/>
        <v>0</v>
      </c>
      <c r="BH324" s="158">
        <f t="shared" si="7"/>
        <v>0</v>
      </c>
      <c r="BI324" s="158">
        <f t="shared" si="8"/>
        <v>0</v>
      </c>
      <c r="BJ324" s="17" t="s">
        <v>83</v>
      </c>
      <c r="BK324" s="158">
        <f t="shared" si="9"/>
        <v>0</v>
      </c>
      <c r="BL324" s="17" t="s">
        <v>261</v>
      </c>
      <c r="BM324" s="157" t="s">
        <v>460</v>
      </c>
    </row>
    <row r="325" spans="1:65" s="2" customFormat="1" ht="13.9" customHeight="1">
      <c r="A325" s="32"/>
      <c r="B325" s="144"/>
      <c r="C325" s="145" t="s">
        <v>461</v>
      </c>
      <c r="D325" s="145" t="s">
        <v>142</v>
      </c>
      <c r="E325" s="146" t="s">
        <v>462</v>
      </c>
      <c r="F325" s="147" t="s">
        <v>463</v>
      </c>
      <c r="G325" s="148" t="s">
        <v>145</v>
      </c>
      <c r="H325" s="149">
        <v>17</v>
      </c>
      <c r="I325" s="150"/>
      <c r="J325" s="151">
        <f t="shared" si="0"/>
        <v>0</v>
      </c>
      <c r="K325" s="152"/>
      <c r="L325" s="33"/>
      <c r="M325" s="153" t="s">
        <v>1</v>
      </c>
      <c r="N325" s="154" t="s">
        <v>40</v>
      </c>
      <c r="O325" s="58"/>
      <c r="P325" s="155">
        <f t="shared" si="1"/>
        <v>0</v>
      </c>
      <c r="Q325" s="155">
        <v>0</v>
      </c>
      <c r="R325" s="155">
        <f t="shared" si="2"/>
        <v>0</v>
      </c>
      <c r="S325" s="155">
        <v>0.024</v>
      </c>
      <c r="T325" s="156">
        <f t="shared" si="3"/>
        <v>0.40800000000000003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57" t="s">
        <v>261</v>
      </c>
      <c r="AT325" s="157" t="s">
        <v>142</v>
      </c>
      <c r="AU325" s="157" t="s">
        <v>85</v>
      </c>
      <c r="AY325" s="17" t="s">
        <v>139</v>
      </c>
      <c r="BE325" s="158">
        <f t="shared" si="4"/>
        <v>0</v>
      </c>
      <c r="BF325" s="158">
        <f t="shared" si="5"/>
        <v>0</v>
      </c>
      <c r="BG325" s="158">
        <f t="shared" si="6"/>
        <v>0</v>
      </c>
      <c r="BH325" s="158">
        <f t="shared" si="7"/>
        <v>0</v>
      </c>
      <c r="BI325" s="158">
        <f t="shared" si="8"/>
        <v>0</v>
      </c>
      <c r="BJ325" s="17" t="s">
        <v>83</v>
      </c>
      <c r="BK325" s="158">
        <f t="shared" si="9"/>
        <v>0</v>
      </c>
      <c r="BL325" s="17" t="s">
        <v>261</v>
      </c>
      <c r="BM325" s="157" t="s">
        <v>464</v>
      </c>
    </row>
    <row r="326" spans="1:65" s="2" customFormat="1" ht="22.15" customHeight="1">
      <c r="A326" s="32"/>
      <c r="B326" s="144"/>
      <c r="C326" s="145" t="s">
        <v>465</v>
      </c>
      <c r="D326" s="145" t="s">
        <v>142</v>
      </c>
      <c r="E326" s="146" t="s">
        <v>466</v>
      </c>
      <c r="F326" s="147" t="s">
        <v>467</v>
      </c>
      <c r="G326" s="148" t="s">
        <v>145</v>
      </c>
      <c r="H326" s="149">
        <v>1</v>
      </c>
      <c r="I326" s="150"/>
      <c r="J326" s="151">
        <f t="shared" si="0"/>
        <v>0</v>
      </c>
      <c r="K326" s="152"/>
      <c r="L326" s="33"/>
      <c r="M326" s="153" t="s">
        <v>1</v>
      </c>
      <c r="N326" s="154" t="s">
        <v>40</v>
      </c>
      <c r="O326" s="58"/>
      <c r="P326" s="155">
        <f t="shared" si="1"/>
        <v>0</v>
      </c>
      <c r="Q326" s="155">
        <v>0</v>
      </c>
      <c r="R326" s="155">
        <f t="shared" si="2"/>
        <v>0</v>
      </c>
      <c r="S326" s="155">
        <v>0.028</v>
      </c>
      <c r="T326" s="156">
        <f t="shared" si="3"/>
        <v>0.028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57" t="s">
        <v>261</v>
      </c>
      <c r="AT326" s="157" t="s">
        <v>142</v>
      </c>
      <c r="AU326" s="157" t="s">
        <v>85</v>
      </c>
      <c r="AY326" s="17" t="s">
        <v>139</v>
      </c>
      <c r="BE326" s="158">
        <f t="shared" si="4"/>
        <v>0</v>
      </c>
      <c r="BF326" s="158">
        <f t="shared" si="5"/>
        <v>0</v>
      </c>
      <c r="BG326" s="158">
        <f t="shared" si="6"/>
        <v>0</v>
      </c>
      <c r="BH326" s="158">
        <f t="shared" si="7"/>
        <v>0</v>
      </c>
      <c r="BI326" s="158">
        <f t="shared" si="8"/>
        <v>0</v>
      </c>
      <c r="BJ326" s="17" t="s">
        <v>83</v>
      </c>
      <c r="BK326" s="158">
        <f t="shared" si="9"/>
        <v>0</v>
      </c>
      <c r="BL326" s="17" t="s">
        <v>261</v>
      </c>
      <c r="BM326" s="157" t="s">
        <v>468</v>
      </c>
    </row>
    <row r="327" spans="1:65" s="2" customFormat="1" ht="22.15" customHeight="1">
      <c r="A327" s="32"/>
      <c r="B327" s="144"/>
      <c r="C327" s="145" t="s">
        <v>196</v>
      </c>
      <c r="D327" s="145" t="s">
        <v>142</v>
      </c>
      <c r="E327" s="146" t="s">
        <v>469</v>
      </c>
      <c r="F327" s="147" t="s">
        <v>470</v>
      </c>
      <c r="G327" s="148" t="s">
        <v>310</v>
      </c>
      <c r="H327" s="149">
        <v>0.419</v>
      </c>
      <c r="I327" s="150"/>
      <c r="J327" s="151">
        <f t="shared" si="0"/>
        <v>0</v>
      </c>
      <c r="K327" s="152"/>
      <c r="L327" s="33"/>
      <c r="M327" s="153" t="s">
        <v>1</v>
      </c>
      <c r="N327" s="154" t="s">
        <v>40</v>
      </c>
      <c r="O327" s="58"/>
      <c r="P327" s="155">
        <f t="shared" si="1"/>
        <v>0</v>
      </c>
      <c r="Q327" s="155">
        <v>0</v>
      </c>
      <c r="R327" s="155">
        <f t="shared" si="2"/>
        <v>0</v>
      </c>
      <c r="S327" s="155">
        <v>0</v>
      </c>
      <c r="T327" s="156">
        <f t="shared" si="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57" t="s">
        <v>261</v>
      </c>
      <c r="AT327" s="157" t="s">
        <v>142</v>
      </c>
      <c r="AU327" s="157" t="s">
        <v>85</v>
      </c>
      <c r="AY327" s="17" t="s">
        <v>139</v>
      </c>
      <c r="BE327" s="158">
        <f t="shared" si="4"/>
        <v>0</v>
      </c>
      <c r="BF327" s="158">
        <f t="shared" si="5"/>
        <v>0</v>
      </c>
      <c r="BG327" s="158">
        <f t="shared" si="6"/>
        <v>0</v>
      </c>
      <c r="BH327" s="158">
        <f t="shared" si="7"/>
        <v>0</v>
      </c>
      <c r="BI327" s="158">
        <f t="shared" si="8"/>
        <v>0</v>
      </c>
      <c r="BJ327" s="17" t="s">
        <v>83</v>
      </c>
      <c r="BK327" s="158">
        <f t="shared" si="9"/>
        <v>0</v>
      </c>
      <c r="BL327" s="17" t="s">
        <v>261</v>
      </c>
      <c r="BM327" s="157" t="s">
        <v>471</v>
      </c>
    </row>
    <row r="328" spans="1:65" s="2" customFormat="1" ht="22.15" customHeight="1">
      <c r="A328" s="32"/>
      <c r="B328" s="144"/>
      <c r="C328" s="145" t="s">
        <v>472</v>
      </c>
      <c r="D328" s="145" t="s">
        <v>142</v>
      </c>
      <c r="E328" s="146" t="s">
        <v>473</v>
      </c>
      <c r="F328" s="147" t="s">
        <v>474</v>
      </c>
      <c r="G328" s="148" t="s">
        <v>310</v>
      </c>
      <c r="H328" s="149">
        <v>0.419</v>
      </c>
      <c r="I328" s="150"/>
      <c r="J328" s="151">
        <f t="shared" si="0"/>
        <v>0</v>
      </c>
      <c r="K328" s="152"/>
      <c r="L328" s="33"/>
      <c r="M328" s="153" t="s">
        <v>1</v>
      </c>
      <c r="N328" s="154" t="s">
        <v>40</v>
      </c>
      <c r="O328" s="58"/>
      <c r="P328" s="155">
        <f t="shared" si="1"/>
        <v>0</v>
      </c>
      <c r="Q328" s="155">
        <v>0</v>
      </c>
      <c r="R328" s="155">
        <f t="shared" si="2"/>
        <v>0</v>
      </c>
      <c r="S328" s="155">
        <v>0</v>
      </c>
      <c r="T328" s="156">
        <f t="shared" si="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57" t="s">
        <v>261</v>
      </c>
      <c r="AT328" s="157" t="s">
        <v>142</v>
      </c>
      <c r="AU328" s="157" t="s">
        <v>85</v>
      </c>
      <c r="AY328" s="17" t="s">
        <v>139</v>
      </c>
      <c r="BE328" s="158">
        <f t="shared" si="4"/>
        <v>0</v>
      </c>
      <c r="BF328" s="158">
        <f t="shared" si="5"/>
        <v>0</v>
      </c>
      <c r="BG328" s="158">
        <f t="shared" si="6"/>
        <v>0</v>
      </c>
      <c r="BH328" s="158">
        <f t="shared" si="7"/>
        <v>0</v>
      </c>
      <c r="BI328" s="158">
        <f t="shared" si="8"/>
        <v>0</v>
      </c>
      <c r="BJ328" s="17" t="s">
        <v>83</v>
      </c>
      <c r="BK328" s="158">
        <f t="shared" si="9"/>
        <v>0</v>
      </c>
      <c r="BL328" s="17" t="s">
        <v>261</v>
      </c>
      <c r="BM328" s="157" t="s">
        <v>475</v>
      </c>
    </row>
    <row r="329" spans="2:63" s="12" customFormat="1" ht="22.9" customHeight="1">
      <c r="B329" s="131"/>
      <c r="D329" s="132" t="s">
        <v>74</v>
      </c>
      <c r="E329" s="142" t="s">
        <v>476</v>
      </c>
      <c r="F329" s="142" t="s">
        <v>477</v>
      </c>
      <c r="I329" s="134"/>
      <c r="J329" s="143">
        <f>BK329</f>
        <v>0</v>
      </c>
      <c r="L329" s="131"/>
      <c r="M329" s="136"/>
      <c r="N329" s="137"/>
      <c r="O329" s="137"/>
      <c r="P329" s="138">
        <f>SUM(P330:P338)</f>
        <v>0</v>
      </c>
      <c r="Q329" s="137"/>
      <c r="R329" s="138">
        <f>SUM(R330:R338)</f>
        <v>0.01032</v>
      </c>
      <c r="S329" s="137"/>
      <c r="T329" s="139">
        <f>SUM(T330:T338)</f>
        <v>0</v>
      </c>
      <c r="AR329" s="132" t="s">
        <v>85</v>
      </c>
      <c r="AT329" s="140" t="s">
        <v>74</v>
      </c>
      <c r="AU329" s="140" t="s">
        <v>83</v>
      </c>
      <c r="AY329" s="132" t="s">
        <v>139</v>
      </c>
      <c r="BK329" s="141">
        <f>SUM(BK330:BK338)</f>
        <v>0</v>
      </c>
    </row>
    <row r="330" spans="1:65" s="2" customFormat="1" ht="22.15" customHeight="1">
      <c r="A330" s="32"/>
      <c r="B330" s="144"/>
      <c r="C330" s="145" t="s">
        <v>478</v>
      </c>
      <c r="D330" s="145" t="s">
        <v>142</v>
      </c>
      <c r="E330" s="146" t="s">
        <v>479</v>
      </c>
      <c r="F330" s="147" t="s">
        <v>480</v>
      </c>
      <c r="G330" s="148" t="s">
        <v>150</v>
      </c>
      <c r="H330" s="149">
        <v>0.54</v>
      </c>
      <c r="I330" s="150"/>
      <c r="J330" s="151">
        <f>ROUND(I330*H330,2)</f>
        <v>0</v>
      </c>
      <c r="K330" s="152"/>
      <c r="L330" s="33"/>
      <c r="M330" s="153" t="s">
        <v>1</v>
      </c>
      <c r="N330" s="154" t="s">
        <v>40</v>
      </c>
      <c r="O330" s="58"/>
      <c r="P330" s="155">
        <f>O330*H330</f>
        <v>0</v>
      </c>
      <c r="Q330" s="155">
        <v>0</v>
      </c>
      <c r="R330" s="155">
        <f>Q330*H330</f>
        <v>0</v>
      </c>
      <c r="S330" s="155">
        <v>0</v>
      </c>
      <c r="T330" s="156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57" t="s">
        <v>261</v>
      </c>
      <c r="AT330" s="157" t="s">
        <v>142</v>
      </c>
      <c r="AU330" s="157" t="s">
        <v>85</v>
      </c>
      <c r="AY330" s="17" t="s">
        <v>139</v>
      </c>
      <c r="BE330" s="158">
        <f>IF(N330="základní",J330,0)</f>
        <v>0</v>
      </c>
      <c r="BF330" s="158">
        <f>IF(N330="snížená",J330,0)</f>
        <v>0</v>
      </c>
      <c r="BG330" s="158">
        <f>IF(N330="zákl. přenesená",J330,0)</f>
        <v>0</v>
      </c>
      <c r="BH330" s="158">
        <f>IF(N330="sníž. přenesená",J330,0)</f>
        <v>0</v>
      </c>
      <c r="BI330" s="158">
        <f>IF(N330="nulová",J330,0)</f>
        <v>0</v>
      </c>
      <c r="BJ330" s="17" t="s">
        <v>83</v>
      </c>
      <c r="BK330" s="158">
        <f>ROUND(I330*H330,2)</f>
        <v>0</v>
      </c>
      <c r="BL330" s="17" t="s">
        <v>261</v>
      </c>
      <c r="BM330" s="157" t="s">
        <v>481</v>
      </c>
    </row>
    <row r="331" spans="2:51" s="13" customFormat="1" ht="12">
      <c r="B331" s="159"/>
      <c r="D331" s="160" t="s">
        <v>152</v>
      </c>
      <c r="E331" s="161" t="s">
        <v>1</v>
      </c>
      <c r="F331" s="162" t="s">
        <v>482</v>
      </c>
      <c r="H331" s="161" t="s">
        <v>1</v>
      </c>
      <c r="I331" s="163"/>
      <c r="L331" s="159"/>
      <c r="M331" s="164"/>
      <c r="N331" s="165"/>
      <c r="O331" s="165"/>
      <c r="P331" s="165"/>
      <c r="Q331" s="165"/>
      <c r="R331" s="165"/>
      <c r="S331" s="165"/>
      <c r="T331" s="166"/>
      <c r="AT331" s="161" t="s">
        <v>152</v>
      </c>
      <c r="AU331" s="161" t="s">
        <v>85</v>
      </c>
      <c r="AV331" s="13" t="s">
        <v>83</v>
      </c>
      <c r="AW331" s="13" t="s">
        <v>31</v>
      </c>
      <c r="AX331" s="13" t="s">
        <v>75</v>
      </c>
      <c r="AY331" s="161" t="s">
        <v>139</v>
      </c>
    </row>
    <row r="332" spans="2:51" s="14" customFormat="1" ht="12">
      <c r="B332" s="167"/>
      <c r="D332" s="160" t="s">
        <v>152</v>
      </c>
      <c r="E332" s="168" t="s">
        <v>1</v>
      </c>
      <c r="F332" s="169" t="s">
        <v>483</v>
      </c>
      <c r="H332" s="170">
        <v>0.54</v>
      </c>
      <c r="I332" s="171"/>
      <c r="L332" s="167"/>
      <c r="M332" s="172"/>
      <c r="N332" s="173"/>
      <c r="O332" s="173"/>
      <c r="P332" s="173"/>
      <c r="Q332" s="173"/>
      <c r="R332" s="173"/>
      <c r="S332" s="173"/>
      <c r="T332" s="174"/>
      <c r="AT332" s="168" t="s">
        <v>152</v>
      </c>
      <c r="AU332" s="168" t="s">
        <v>85</v>
      </c>
      <c r="AV332" s="14" t="s">
        <v>85</v>
      </c>
      <c r="AW332" s="14" t="s">
        <v>31</v>
      </c>
      <c r="AX332" s="14" t="s">
        <v>83</v>
      </c>
      <c r="AY332" s="168" t="s">
        <v>139</v>
      </c>
    </row>
    <row r="333" spans="1:65" s="2" customFormat="1" ht="13.9" customHeight="1">
      <c r="A333" s="32"/>
      <c r="B333" s="144"/>
      <c r="C333" s="183" t="s">
        <v>484</v>
      </c>
      <c r="D333" s="183" t="s">
        <v>286</v>
      </c>
      <c r="E333" s="184" t="s">
        <v>485</v>
      </c>
      <c r="F333" s="185" t="s">
        <v>486</v>
      </c>
      <c r="G333" s="186" t="s">
        <v>150</v>
      </c>
      <c r="H333" s="187">
        <v>0.54</v>
      </c>
      <c r="I333" s="188"/>
      <c r="J333" s="189">
        <f>ROUND(I333*H333,2)</f>
        <v>0</v>
      </c>
      <c r="K333" s="190"/>
      <c r="L333" s="191"/>
      <c r="M333" s="192" t="s">
        <v>1</v>
      </c>
      <c r="N333" s="193" t="s">
        <v>40</v>
      </c>
      <c r="O333" s="58"/>
      <c r="P333" s="155">
        <f>O333*H333</f>
        <v>0</v>
      </c>
      <c r="Q333" s="155">
        <v>0.018</v>
      </c>
      <c r="R333" s="155">
        <f>Q333*H333</f>
        <v>0.00972</v>
      </c>
      <c r="S333" s="155">
        <v>0</v>
      </c>
      <c r="T333" s="156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57" t="s">
        <v>343</v>
      </c>
      <c r="AT333" s="157" t="s">
        <v>286</v>
      </c>
      <c r="AU333" s="157" t="s">
        <v>85</v>
      </c>
      <c r="AY333" s="17" t="s">
        <v>139</v>
      </c>
      <c r="BE333" s="158">
        <f>IF(N333="základní",J333,0)</f>
        <v>0</v>
      </c>
      <c r="BF333" s="158">
        <f>IF(N333="snížená",J333,0)</f>
        <v>0</v>
      </c>
      <c r="BG333" s="158">
        <f>IF(N333="zákl. přenesená",J333,0)</f>
        <v>0</v>
      </c>
      <c r="BH333" s="158">
        <f>IF(N333="sníž. přenesená",J333,0)</f>
        <v>0</v>
      </c>
      <c r="BI333" s="158">
        <f>IF(N333="nulová",J333,0)</f>
        <v>0</v>
      </c>
      <c r="BJ333" s="17" t="s">
        <v>83</v>
      </c>
      <c r="BK333" s="158">
        <f>ROUND(I333*H333,2)</f>
        <v>0</v>
      </c>
      <c r="BL333" s="17" t="s">
        <v>261</v>
      </c>
      <c r="BM333" s="157" t="s">
        <v>487</v>
      </c>
    </row>
    <row r="334" spans="1:65" s="2" customFormat="1" ht="13.9" customHeight="1">
      <c r="A334" s="32"/>
      <c r="B334" s="144"/>
      <c r="C334" s="145" t="s">
        <v>488</v>
      </c>
      <c r="D334" s="145" t="s">
        <v>142</v>
      </c>
      <c r="E334" s="146" t="s">
        <v>489</v>
      </c>
      <c r="F334" s="147" t="s">
        <v>490</v>
      </c>
      <c r="G334" s="148" t="s">
        <v>187</v>
      </c>
      <c r="H334" s="149">
        <v>3</v>
      </c>
      <c r="I334" s="150"/>
      <c r="J334" s="151">
        <f>ROUND(I334*H334,2)</f>
        <v>0</v>
      </c>
      <c r="K334" s="152"/>
      <c r="L334" s="33"/>
      <c r="M334" s="153" t="s">
        <v>1</v>
      </c>
      <c r="N334" s="154" t="s">
        <v>40</v>
      </c>
      <c r="O334" s="58"/>
      <c r="P334" s="155">
        <f>O334*H334</f>
        <v>0</v>
      </c>
      <c r="Q334" s="155">
        <v>0</v>
      </c>
      <c r="R334" s="155">
        <f>Q334*H334</f>
        <v>0</v>
      </c>
      <c r="S334" s="155">
        <v>0</v>
      </c>
      <c r="T334" s="156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57" t="s">
        <v>261</v>
      </c>
      <c r="AT334" s="157" t="s">
        <v>142</v>
      </c>
      <c r="AU334" s="157" t="s">
        <v>85</v>
      </c>
      <c r="AY334" s="17" t="s">
        <v>139</v>
      </c>
      <c r="BE334" s="158">
        <f>IF(N334="základní",J334,0)</f>
        <v>0</v>
      </c>
      <c r="BF334" s="158">
        <f>IF(N334="snížená",J334,0)</f>
        <v>0</v>
      </c>
      <c r="BG334" s="158">
        <f>IF(N334="zákl. přenesená",J334,0)</f>
        <v>0</v>
      </c>
      <c r="BH334" s="158">
        <f>IF(N334="sníž. přenesená",J334,0)</f>
        <v>0</v>
      </c>
      <c r="BI334" s="158">
        <f>IF(N334="nulová",J334,0)</f>
        <v>0</v>
      </c>
      <c r="BJ334" s="17" t="s">
        <v>83</v>
      </c>
      <c r="BK334" s="158">
        <f>ROUND(I334*H334,2)</f>
        <v>0</v>
      </c>
      <c r="BL334" s="17" t="s">
        <v>261</v>
      </c>
      <c r="BM334" s="157" t="s">
        <v>491</v>
      </c>
    </row>
    <row r="335" spans="2:51" s="14" customFormat="1" ht="12">
      <c r="B335" s="167"/>
      <c r="D335" s="160" t="s">
        <v>152</v>
      </c>
      <c r="E335" s="168" t="s">
        <v>1</v>
      </c>
      <c r="F335" s="169" t="s">
        <v>492</v>
      </c>
      <c r="H335" s="170">
        <v>3</v>
      </c>
      <c r="I335" s="171"/>
      <c r="L335" s="167"/>
      <c r="M335" s="172"/>
      <c r="N335" s="173"/>
      <c r="O335" s="173"/>
      <c r="P335" s="173"/>
      <c r="Q335" s="173"/>
      <c r="R335" s="173"/>
      <c r="S335" s="173"/>
      <c r="T335" s="174"/>
      <c r="AT335" s="168" t="s">
        <v>152</v>
      </c>
      <c r="AU335" s="168" t="s">
        <v>85</v>
      </c>
      <c r="AV335" s="14" t="s">
        <v>85</v>
      </c>
      <c r="AW335" s="14" t="s">
        <v>31</v>
      </c>
      <c r="AX335" s="14" t="s">
        <v>83</v>
      </c>
      <c r="AY335" s="168" t="s">
        <v>139</v>
      </c>
    </row>
    <row r="336" spans="1:65" s="2" customFormat="1" ht="13.9" customHeight="1">
      <c r="A336" s="32"/>
      <c r="B336" s="144"/>
      <c r="C336" s="183" t="s">
        <v>493</v>
      </c>
      <c r="D336" s="183" t="s">
        <v>286</v>
      </c>
      <c r="E336" s="184" t="s">
        <v>494</v>
      </c>
      <c r="F336" s="185" t="s">
        <v>495</v>
      </c>
      <c r="G336" s="186" t="s">
        <v>187</v>
      </c>
      <c r="H336" s="187">
        <v>3</v>
      </c>
      <c r="I336" s="188"/>
      <c r="J336" s="189">
        <f>ROUND(I336*H336,2)</f>
        <v>0</v>
      </c>
      <c r="K336" s="190"/>
      <c r="L336" s="191"/>
      <c r="M336" s="192" t="s">
        <v>1</v>
      </c>
      <c r="N336" s="193" t="s">
        <v>40</v>
      </c>
      <c r="O336" s="58"/>
      <c r="P336" s="155">
        <f>O336*H336</f>
        <v>0</v>
      </c>
      <c r="Q336" s="155">
        <v>0.0002</v>
      </c>
      <c r="R336" s="155">
        <f>Q336*H336</f>
        <v>0.0006000000000000001</v>
      </c>
      <c r="S336" s="155">
        <v>0</v>
      </c>
      <c r="T336" s="156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57" t="s">
        <v>343</v>
      </c>
      <c r="AT336" s="157" t="s">
        <v>286</v>
      </c>
      <c r="AU336" s="157" t="s">
        <v>85</v>
      </c>
      <c r="AY336" s="17" t="s">
        <v>139</v>
      </c>
      <c r="BE336" s="158">
        <f>IF(N336="základní",J336,0)</f>
        <v>0</v>
      </c>
      <c r="BF336" s="158">
        <f>IF(N336="snížená",J336,0)</f>
        <v>0</v>
      </c>
      <c r="BG336" s="158">
        <f>IF(N336="zákl. přenesená",J336,0)</f>
        <v>0</v>
      </c>
      <c r="BH336" s="158">
        <f>IF(N336="sníž. přenesená",J336,0)</f>
        <v>0</v>
      </c>
      <c r="BI336" s="158">
        <f>IF(N336="nulová",J336,0)</f>
        <v>0</v>
      </c>
      <c r="BJ336" s="17" t="s">
        <v>83</v>
      </c>
      <c r="BK336" s="158">
        <f>ROUND(I336*H336,2)</f>
        <v>0</v>
      </c>
      <c r="BL336" s="17" t="s">
        <v>261</v>
      </c>
      <c r="BM336" s="157" t="s">
        <v>496</v>
      </c>
    </row>
    <row r="337" spans="1:65" s="2" customFormat="1" ht="22.15" customHeight="1">
      <c r="A337" s="32"/>
      <c r="B337" s="144"/>
      <c r="C337" s="145" t="s">
        <v>497</v>
      </c>
      <c r="D337" s="145" t="s">
        <v>142</v>
      </c>
      <c r="E337" s="146" t="s">
        <v>498</v>
      </c>
      <c r="F337" s="147" t="s">
        <v>499</v>
      </c>
      <c r="G337" s="148" t="s">
        <v>310</v>
      </c>
      <c r="H337" s="149">
        <v>0.01</v>
      </c>
      <c r="I337" s="150"/>
      <c r="J337" s="151">
        <f>ROUND(I337*H337,2)</f>
        <v>0</v>
      </c>
      <c r="K337" s="152"/>
      <c r="L337" s="33"/>
      <c r="M337" s="153" t="s">
        <v>1</v>
      </c>
      <c r="N337" s="154" t="s">
        <v>40</v>
      </c>
      <c r="O337" s="58"/>
      <c r="P337" s="155">
        <f>O337*H337</f>
        <v>0</v>
      </c>
      <c r="Q337" s="155">
        <v>0</v>
      </c>
      <c r="R337" s="155">
        <f>Q337*H337</f>
        <v>0</v>
      </c>
      <c r="S337" s="155">
        <v>0</v>
      </c>
      <c r="T337" s="156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57" t="s">
        <v>261</v>
      </c>
      <c r="AT337" s="157" t="s">
        <v>142</v>
      </c>
      <c r="AU337" s="157" t="s">
        <v>85</v>
      </c>
      <c r="AY337" s="17" t="s">
        <v>139</v>
      </c>
      <c r="BE337" s="158">
        <f>IF(N337="základní",J337,0)</f>
        <v>0</v>
      </c>
      <c r="BF337" s="158">
        <f>IF(N337="snížená",J337,0)</f>
        <v>0</v>
      </c>
      <c r="BG337" s="158">
        <f>IF(N337="zákl. přenesená",J337,0)</f>
        <v>0</v>
      </c>
      <c r="BH337" s="158">
        <f>IF(N337="sníž. přenesená",J337,0)</f>
        <v>0</v>
      </c>
      <c r="BI337" s="158">
        <f>IF(N337="nulová",J337,0)</f>
        <v>0</v>
      </c>
      <c r="BJ337" s="17" t="s">
        <v>83</v>
      </c>
      <c r="BK337" s="158">
        <f>ROUND(I337*H337,2)</f>
        <v>0</v>
      </c>
      <c r="BL337" s="17" t="s">
        <v>261</v>
      </c>
      <c r="BM337" s="157" t="s">
        <v>500</v>
      </c>
    </row>
    <row r="338" spans="1:65" s="2" customFormat="1" ht="22.15" customHeight="1">
      <c r="A338" s="32"/>
      <c r="B338" s="144"/>
      <c r="C338" s="145" t="s">
        <v>501</v>
      </c>
      <c r="D338" s="145" t="s">
        <v>142</v>
      </c>
      <c r="E338" s="146" t="s">
        <v>502</v>
      </c>
      <c r="F338" s="147" t="s">
        <v>503</v>
      </c>
      <c r="G338" s="148" t="s">
        <v>310</v>
      </c>
      <c r="H338" s="149">
        <v>0.01</v>
      </c>
      <c r="I338" s="150"/>
      <c r="J338" s="151">
        <f>ROUND(I338*H338,2)</f>
        <v>0</v>
      </c>
      <c r="K338" s="152"/>
      <c r="L338" s="33"/>
      <c r="M338" s="153" t="s">
        <v>1</v>
      </c>
      <c r="N338" s="154" t="s">
        <v>40</v>
      </c>
      <c r="O338" s="58"/>
      <c r="P338" s="155">
        <f>O338*H338</f>
        <v>0</v>
      </c>
      <c r="Q338" s="155">
        <v>0</v>
      </c>
      <c r="R338" s="155">
        <f>Q338*H338</f>
        <v>0</v>
      </c>
      <c r="S338" s="155">
        <v>0</v>
      </c>
      <c r="T338" s="156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57" t="s">
        <v>261</v>
      </c>
      <c r="AT338" s="157" t="s">
        <v>142</v>
      </c>
      <c r="AU338" s="157" t="s">
        <v>85</v>
      </c>
      <c r="AY338" s="17" t="s">
        <v>139</v>
      </c>
      <c r="BE338" s="158">
        <f>IF(N338="základní",J338,0)</f>
        <v>0</v>
      </c>
      <c r="BF338" s="158">
        <f>IF(N338="snížená",J338,0)</f>
        <v>0</v>
      </c>
      <c r="BG338" s="158">
        <f>IF(N338="zákl. přenesená",J338,0)</f>
        <v>0</v>
      </c>
      <c r="BH338" s="158">
        <f>IF(N338="sníž. přenesená",J338,0)</f>
        <v>0</v>
      </c>
      <c r="BI338" s="158">
        <f>IF(N338="nulová",J338,0)</f>
        <v>0</v>
      </c>
      <c r="BJ338" s="17" t="s">
        <v>83</v>
      </c>
      <c r="BK338" s="158">
        <f>ROUND(I338*H338,2)</f>
        <v>0</v>
      </c>
      <c r="BL338" s="17" t="s">
        <v>261</v>
      </c>
      <c r="BM338" s="157" t="s">
        <v>504</v>
      </c>
    </row>
    <row r="339" spans="2:63" s="12" customFormat="1" ht="22.9" customHeight="1">
      <c r="B339" s="131"/>
      <c r="D339" s="132" t="s">
        <v>74</v>
      </c>
      <c r="E339" s="142" t="s">
        <v>505</v>
      </c>
      <c r="F339" s="142" t="s">
        <v>506</v>
      </c>
      <c r="I339" s="134"/>
      <c r="J339" s="143">
        <f>BK339</f>
        <v>0</v>
      </c>
      <c r="L339" s="131"/>
      <c r="M339" s="136"/>
      <c r="N339" s="137"/>
      <c r="O339" s="137"/>
      <c r="P339" s="138">
        <f>SUM(P340:P439)</f>
        <v>0</v>
      </c>
      <c r="Q339" s="137"/>
      <c r="R339" s="138">
        <f>SUM(R340:R439)</f>
        <v>2.0298871999999997</v>
      </c>
      <c r="S339" s="137"/>
      <c r="T339" s="139">
        <f>SUM(T340:T439)</f>
        <v>4.200085</v>
      </c>
      <c r="AR339" s="132" t="s">
        <v>85</v>
      </c>
      <c r="AT339" s="140" t="s">
        <v>74</v>
      </c>
      <c r="AU339" s="140" t="s">
        <v>83</v>
      </c>
      <c r="AY339" s="132" t="s">
        <v>139</v>
      </c>
      <c r="BK339" s="141">
        <f>SUM(BK340:BK439)</f>
        <v>0</v>
      </c>
    </row>
    <row r="340" spans="1:65" s="2" customFormat="1" ht="13.9" customHeight="1">
      <c r="A340" s="32"/>
      <c r="B340" s="144"/>
      <c r="C340" s="145" t="s">
        <v>507</v>
      </c>
      <c r="D340" s="145" t="s">
        <v>142</v>
      </c>
      <c r="E340" s="146" t="s">
        <v>508</v>
      </c>
      <c r="F340" s="147" t="s">
        <v>509</v>
      </c>
      <c r="G340" s="148" t="s">
        <v>150</v>
      </c>
      <c r="H340" s="149">
        <v>40</v>
      </c>
      <c r="I340" s="150"/>
      <c r="J340" s="151">
        <f>ROUND(I340*H340,2)</f>
        <v>0</v>
      </c>
      <c r="K340" s="152"/>
      <c r="L340" s="33"/>
      <c r="M340" s="153" t="s">
        <v>1</v>
      </c>
      <c r="N340" s="154" t="s">
        <v>40</v>
      </c>
      <c r="O340" s="58"/>
      <c r="P340" s="155">
        <f>O340*H340</f>
        <v>0</v>
      </c>
      <c r="Q340" s="155">
        <v>0.0003</v>
      </c>
      <c r="R340" s="155">
        <f>Q340*H340</f>
        <v>0.011999999999999999</v>
      </c>
      <c r="S340" s="155">
        <v>0</v>
      </c>
      <c r="T340" s="156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57" t="s">
        <v>261</v>
      </c>
      <c r="AT340" s="157" t="s">
        <v>142</v>
      </c>
      <c r="AU340" s="157" t="s">
        <v>85</v>
      </c>
      <c r="AY340" s="17" t="s">
        <v>139</v>
      </c>
      <c r="BE340" s="158">
        <f>IF(N340="základní",J340,0)</f>
        <v>0</v>
      </c>
      <c r="BF340" s="158">
        <f>IF(N340="snížená",J340,0)</f>
        <v>0</v>
      </c>
      <c r="BG340" s="158">
        <f>IF(N340="zákl. přenesená",J340,0)</f>
        <v>0</v>
      </c>
      <c r="BH340" s="158">
        <f>IF(N340="sníž. přenesená",J340,0)</f>
        <v>0</v>
      </c>
      <c r="BI340" s="158">
        <f>IF(N340="nulová",J340,0)</f>
        <v>0</v>
      </c>
      <c r="BJ340" s="17" t="s">
        <v>83</v>
      </c>
      <c r="BK340" s="158">
        <f>ROUND(I340*H340,2)</f>
        <v>0</v>
      </c>
      <c r="BL340" s="17" t="s">
        <v>261</v>
      </c>
      <c r="BM340" s="157" t="s">
        <v>510</v>
      </c>
    </row>
    <row r="341" spans="2:51" s="13" customFormat="1" ht="12">
      <c r="B341" s="159"/>
      <c r="D341" s="160" t="s">
        <v>152</v>
      </c>
      <c r="E341" s="161" t="s">
        <v>1</v>
      </c>
      <c r="F341" s="162" t="s">
        <v>175</v>
      </c>
      <c r="H341" s="161" t="s">
        <v>1</v>
      </c>
      <c r="I341" s="163"/>
      <c r="L341" s="159"/>
      <c r="M341" s="164"/>
      <c r="N341" s="165"/>
      <c r="O341" s="165"/>
      <c r="P341" s="165"/>
      <c r="Q341" s="165"/>
      <c r="R341" s="165"/>
      <c r="S341" s="165"/>
      <c r="T341" s="166"/>
      <c r="AT341" s="161" t="s">
        <v>152</v>
      </c>
      <c r="AU341" s="161" t="s">
        <v>85</v>
      </c>
      <c r="AV341" s="13" t="s">
        <v>83</v>
      </c>
      <c r="AW341" s="13" t="s">
        <v>31</v>
      </c>
      <c r="AX341" s="13" t="s">
        <v>75</v>
      </c>
      <c r="AY341" s="161" t="s">
        <v>139</v>
      </c>
    </row>
    <row r="342" spans="2:51" s="14" customFormat="1" ht="12">
      <c r="B342" s="167"/>
      <c r="D342" s="160" t="s">
        <v>152</v>
      </c>
      <c r="E342" s="168" t="s">
        <v>1</v>
      </c>
      <c r="F342" s="169" t="s">
        <v>176</v>
      </c>
      <c r="H342" s="170">
        <v>21</v>
      </c>
      <c r="I342" s="171"/>
      <c r="L342" s="167"/>
      <c r="M342" s="172"/>
      <c r="N342" s="173"/>
      <c r="O342" s="173"/>
      <c r="P342" s="173"/>
      <c r="Q342" s="173"/>
      <c r="R342" s="173"/>
      <c r="S342" s="173"/>
      <c r="T342" s="174"/>
      <c r="AT342" s="168" t="s">
        <v>152</v>
      </c>
      <c r="AU342" s="168" t="s">
        <v>85</v>
      </c>
      <c r="AV342" s="14" t="s">
        <v>85</v>
      </c>
      <c r="AW342" s="14" t="s">
        <v>31</v>
      </c>
      <c r="AX342" s="14" t="s">
        <v>75</v>
      </c>
      <c r="AY342" s="168" t="s">
        <v>139</v>
      </c>
    </row>
    <row r="343" spans="2:51" s="13" customFormat="1" ht="12">
      <c r="B343" s="159"/>
      <c r="D343" s="160" t="s">
        <v>152</v>
      </c>
      <c r="E343" s="161" t="s">
        <v>1</v>
      </c>
      <c r="F343" s="162" t="s">
        <v>179</v>
      </c>
      <c r="H343" s="161" t="s">
        <v>1</v>
      </c>
      <c r="I343" s="163"/>
      <c r="L343" s="159"/>
      <c r="M343" s="164"/>
      <c r="N343" s="165"/>
      <c r="O343" s="165"/>
      <c r="P343" s="165"/>
      <c r="Q343" s="165"/>
      <c r="R343" s="165"/>
      <c r="S343" s="165"/>
      <c r="T343" s="166"/>
      <c r="AT343" s="161" t="s">
        <v>152</v>
      </c>
      <c r="AU343" s="161" t="s">
        <v>85</v>
      </c>
      <c r="AV343" s="13" t="s">
        <v>83</v>
      </c>
      <c r="AW343" s="13" t="s">
        <v>31</v>
      </c>
      <c r="AX343" s="13" t="s">
        <v>75</v>
      </c>
      <c r="AY343" s="161" t="s">
        <v>139</v>
      </c>
    </row>
    <row r="344" spans="2:51" s="14" customFormat="1" ht="12">
      <c r="B344" s="167"/>
      <c r="D344" s="160" t="s">
        <v>152</v>
      </c>
      <c r="E344" s="168" t="s">
        <v>1</v>
      </c>
      <c r="F344" s="169" t="s">
        <v>180</v>
      </c>
      <c r="H344" s="170">
        <v>4</v>
      </c>
      <c r="I344" s="171"/>
      <c r="L344" s="167"/>
      <c r="M344" s="172"/>
      <c r="N344" s="173"/>
      <c r="O344" s="173"/>
      <c r="P344" s="173"/>
      <c r="Q344" s="173"/>
      <c r="R344" s="173"/>
      <c r="S344" s="173"/>
      <c r="T344" s="174"/>
      <c r="AT344" s="168" t="s">
        <v>152</v>
      </c>
      <c r="AU344" s="168" t="s">
        <v>85</v>
      </c>
      <c r="AV344" s="14" t="s">
        <v>85</v>
      </c>
      <c r="AW344" s="14" t="s">
        <v>31</v>
      </c>
      <c r="AX344" s="14" t="s">
        <v>75</v>
      </c>
      <c r="AY344" s="168" t="s">
        <v>139</v>
      </c>
    </row>
    <row r="345" spans="2:51" s="13" customFormat="1" ht="12">
      <c r="B345" s="159"/>
      <c r="D345" s="160" t="s">
        <v>152</v>
      </c>
      <c r="E345" s="161" t="s">
        <v>1</v>
      </c>
      <c r="F345" s="162" t="s">
        <v>511</v>
      </c>
      <c r="H345" s="161" t="s">
        <v>1</v>
      </c>
      <c r="I345" s="163"/>
      <c r="L345" s="159"/>
      <c r="M345" s="164"/>
      <c r="N345" s="165"/>
      <c r="O345" s="165"/>
      <c r="P345" s="165"/>
      <c r="Q345" s="165"/>
      <c r="R345" s="165"/>
      <c r="S345" s="165"/>
      <c r="T345" s="166"/>
      <c r="AT345" s="161" t="s">
        <v>152</v>
      </c>
      <c r="AU345" s="161" t="s">
        <v>85</v>
      </c>
      <c r="AV345" s="13" t="s">
        <v>83</v>
      </c>
      <c r="AW345" s="13" t="s">
        <v>31</v>
      </c>
      <c r="AX345" s="13" t="s">
        <v>75</v>
      </c>
      <c r="AY345" s="161" t="s">
        <v>139</v>
      </c>
    </row>
    <row r="346" spans="2:51" s="14" customFormat="1" ht="12">
      <c r="B346" s="167"/>
      <c r="D346" s="160" t="s">
        <v>152</v>
      </c>
      <c r="E346" s="168" t="s">
        <v>1</v>
      </c>
      <c r="F346" s="169" t="s">
        <v>207</v>
      </c>
      <c r="H346" s="170">
        <v>15</v>
      </c>
      <c r="I346" s="171"/>
      <c r="L346" s="167"/>
      <c r="M346" s="172"/>
      <c r="N346" s="173"/>
      <c r="O346" s="173"/>
      <c r="P346" s="173"/>
      <c r="Q346" s="173"/>
      <c r="R346" s="173"/>
      <c r="S346" s="173"/>
      <c r="T346" s="174"/>
      <c r="AT346" s="168" t="s">
        <v>152</v>
      </c>
      <c r="AU346" s="168" t="s">
        <v>85</v>
      </c>
      <c r="AV346" s="14" t="s">
        <v>85</v>
      </c>
      <c r="AW346" s="14" t="s">
        <v>31</v>
      </c>
      <c r="AX346" s="14" t="s">
        <v>75</v>
      </c>
      <c r="AY346" s="168" t="s">
        <v>139</v>
      </c>
    </row>
    <row r="347" spans="2:51" s="15" customFormat="1" ht="12">
      <c r="B347" s="175"/>
      <c r="D347" s="160" t="s">
        <v>152</v>
      </c>
      <c r="E347" s="176" t="s">
        <v>1</v>
      </c>
      <c r="F347" s="177" t="s">
        <v>161</v>
      </c>
      <c r="H347" s="178">
        <v>40</v>
      </c>
      <c r="I347" s="179"/>
      <c r="L347" s="175"/>
      <c r="M347" s="180"/>
      <c r="N347" s="181"/>
      <c r="O347" s="181"/>
      <c r="P347" s="181"/>
      <c r="Q347" s="181"/>
      <c r="R347" s="181"/>
      <c r="S347" s="181"/>
      <c r="T347" s="182"/>
      <c r="AT347" s="176" t="s">
        <v>152</v>
      </c>
      <c r="AU347" s="176" t="s">
        <v>85</v>
      </c>
      <c r="AV347" s="15" t="s">
        <v>146</v>
      </c>
      <c r="AW347" s="15" t="s">
        <v>31</v>
      </c>
      <c r="AX347" s="15" t="s">
        <v>83</v>
      </c>
      <c r="AY347" s="176" t="s">
        <v>139</v>
      </c>
    </row>
    <row r="348" spans="1:65" s="2" customFormat="1" ht="22.15" customHeight="1">
      <c r="A348" s="32"/>
      <c r="B348" s="144"/>
      <c r="C348" s="145" t="s">
        <v>512</v>
      </c>
      <c r="D348" s="145" t="s">
        <v>142</v>
      </c>
      <c r="E348" s="146" t="s">
        <v>513</v>
      </c>
      <c r="F348" s="147" t="s">
        <v>514</v>
      </c>
      <c r="G348" s="148" t="s">
        <v>150</v>
      </c>
      <c r="H348" s="149">
        <v>15</v>
      </c>
      <c r="I348" s="150"/>
      <c r="J348" s="151">
        <f>ROUND(I348*H348,2)</f>
        <v>0</v>
      </c>
      <c r="K348" s="152"/>
      <c r="L348" s="33"/>
      <c r="M348" s="153" t="s">
        <v>1</v>
      </c>
      <c r="N348" s="154" t="s">
        <v>40</v>
      </c>
      <c r="O348" s="58"/>
      <c r="P348" s="155">
        <f>O348*H348</f>
        <v>0</v>
      </c>
      <c r="Q348" s="155">
        <v>0.0255</v>
      </c>
      <c r="R348" s="155">
        <f>Q348*H348</f>
        <v>0.38249999999999995</v>
      </c>
      <c r="S348" s="155">
        <v>0</v>
      </c>
      <c r="T348" s="156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57" t="s">
        <v>261</v>
      </c>
      <c r="AT348" s="157" t="s">
        <v>142</v>
      </c>
      <c r="AU348" s="157" t="s">
        <v>85</v>
      </c>
      <c r="AY348" s="17" t="s">
        <v>139</v>
      </c>
      <c r="BE348" s="158">
        <f>IF(N348="základní",J348,0)</f>
        <v>0</v>
      </c>
      <c r="BF348" s="158">
        <f>IF(N348="snížená",J348,0)</f>
        <v>0</v>
      </c>
      <c r="BG348" s="158">
        <f>IF(N348="zákl. přenesená",J348,0)</f>
        <v>0</v>
      </c>
      <c r="BH348" s="158">
        <f>IF(N348="sníž. přenesená",J348,0)</f>
        <v>0</v>
      </c>
      <c r="BI348" s="158">
        <f>IF(N348="nulová",J348,0)</f>
        <v>0</v>
      </c>
      <c r="BJ348" s="17" t="s">
        <v>83</v>
      </c>
      <c r="BK348" s="158">
        <f>ROUND(I348*H348,2)</f>
        <v>0</v>
      </c>
      <c r="BL348" s="17" t="s">
        <v>261</v>
      </c>
      <c r="BM348" s="157" t="s">
        <v>515</v>
      </c>
    </row>
    <row r="349" spans="2:51" s="13" customFormat="1" ht="12">
      <c r="B349" s="159"/>
      <c r="D349" s="160" t="s">
        <v>152</v>
      </c>
      <c r="E349" s="161" t="s">
        <v>1</v>
      </c>
      <c r="F349" s="162" t="s">
        <v>511</v>
      </c>
      <c r="H349" s="161" t="s">
        <v>1</v>
      </c>
      <c r="I349" s="163"/>
      <c r="L349" s="159"/>
      <c r="M349" s="164"/>
      <c r="N349" s="165"/>
      <c r="O349" s="165"/>
      <c r="P349" s="165"/>
      <c r="Q349" s="165"/>
      <c r="R349" s="165"/>
      <c r="S349" s="165"/>
      <c r="T349" s="166"/>
      <c r="AT349" s="161" t="s">
        <v>152</v>
      </c>
      <c r="AU349" s="161" t="s">
        <v>85</v>
      </c>
      <c r="AV349" s="13" t="s">
        <v>83</v>
      </c>
      <c r="AW349" s="13" t="s">
        <v>31</v>
      </c>
      <c r="AX349" s="13" t="s">
        <v>75</v>
      </c>
      <c r="AY349" s="161" t="s">
        <v>139</v>
      </c>
    </row>
    <row r="350" spans="2:51" s="14" customFormat="1" ht="12">
      <c r="B350" s="167"/>
      <c r="D350" s="160" t="s">
        <v>152</v>
      </c>
      <c r="E350" s="168" t="s">
        <v>1</v>
      </c>
      <c r="F350" s="169" t="s">
        <v>207</v>
      </c>
      <c r="H350" s="170">
        <v>15</v>
      </c>
      <c r="I350" s="171"/>
      <c r="L350" s="167"/>
      <c r="M350" s="172"/>
      <c r="N350" s="173"/>
      <c r="O350" s="173"/>
      <c r="P350" s="173"/>
      <c r="Q350" s="173"/>
      <c r="R350" s="173"/>
      <c r="S350" s="173"/>
      <c r="T350" s="174"/>
      <c r="AT350" s="168" t="s">
        <v>152</v>
      </c>
      <c r="AU350" s="168" t="s">
        <v>85</v>
      </c>
      <c r="AV350" s="14" t="s">
        <v>85</v>
      </c>
      <c r="AW350" s="14" t="s">
        <v>31</v>
      </c>
      <c r="AX350" s="14" t="s">
        <v>83</v>
      </c>
      <c r="AY350" s="168" t="s">
        <v>139</v>
      </c>
    </row>
    <row r="351" spans="1:65" s="2" customFormat="1" ht="22.15" customHeight="1">
      <c r="A351" s="32"/>
      <c r="B351" s="144"/>
      <c r="C351" s="145" t="s">
        <v>516</v>
      </c>
      <c r="D351" s="145" t="s">
        <v>142</v>
      </c>
      <c r="E351" s="146" t="s">
        <v>517</v>
      </c>
      <c r="F351" s="147" t="s">
        <v>518</v>
      </c>
      <c r="G351" s="148" t="s">
        <v>187</v>
      </c>
      <c r="H351" s="149">
        <v>27.04</v>
      </c>
      <c r="I351" s="150"/>
      <c r="J351" s="151">
        <f>ROUND(I351*H351,2)</f>
        <v>0</v>
      </c>
      <c r="K351" s="152"/>
      <c r="L351" s="33"/>
      <c r="M351" s="153" t="s">
        <v>1</v>
      </c>
      <c r="N351" s="154" t="s">
        <v>40</v>
      </c>
      <c r="O351" s="58"/>
      <c r="P351" s="155">
        <f>O351*H351</f>
        <v>0</v>
      </c>
      <c r="Q351" s="155">
        <v>0.00153</v>
      </c>
      <c r="R351" s="155">
        <f>Q351*H351</f>
        <v>0.0413712</v>
      </c>
      <c r="S351" s="155">
        <v>0</v>
      </c>
      <c r="T351" s="156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57" t="s">
        <v>261</v>
      </c>
      <c r="AT351" s="157" t="s">
        <v>142</v>
      </c>
      <c r="AU351" s="157" t="s">
        <v>85</v>
      </c>
      <c r="AY351" s="17" t="s">
        <v>139</v>
      </c>
      <c r="BE351" s="158">
        <f>IF(N351="základní",J351,0)</f>
        <v>0</v>
      </c>
      <c r="BF351" s="158">
        <f>IF(N351="snížená",J351,0)</f>
        <v>0</v>
      </c>
      <c r="BG351" s="158">
        <f>IF(N351="zákl. přenesená",J351,0)</f>
        <v>0</v>
      </c>
      <c r="BH351" s="158">
        <f>IF(N351="sníž. přenesená",J351,0)</f>
        <v>0</v>
      </c>
      <c r="BI351" s="158">
        <f>IF(N351="nulová",J351,0)</f>
        <v>0</v>
      </c>
      <c r="BJ351" s="17" t="s">
        <v>83</v>
      </c>
      <c r="BK351" s="158">
        <f>ROUND(I351*H351,2)</f>
        <v>0</v>
      </c>
      <c r="BL351" s="17" t="s">
        <v>261</v>
      </c>
      <c r="BM351" s="157" t="s">
        <v>519</v>
      </c>
    </row>
    <row r="352" spans="2:51" s="14" customFormat="1" ht="12">
      <c r="B352" s="167"/>
      <c r="D352" s="160" t="s">
        <v>152</v>
      </c>
      <c r="E352" s="168" t="s">
        <v>1</v>
      </c>
      <c r="F352" s="169" t="s">
        <v>520</v>
      </c>
      <c r="H352" s="170">
        <v>5.64</v>
      </c>
      <c r="I352" s="171"/>
      <c r="L352" s="167"/>
      <c r="M352" s="172"/>
      <c r="N352" s="173"/>
      <c r="O352" s="173"/>
      <c r="P352" s="173"/>
      <c r="Q352" s="173"/>
      <c r="R352" s="173"/>
      <c r="S352" s="173"/>
      <c r="T352" s="174"/>
      <c r="AT352" s="168" t="s">
        <v>152</v>
      </c>
      <c r="AU352" s="168" t="s">
        <v>85</v>
      </c>
      <c r="AV352" s="14" t="s">
        <v>85</v>
      </c>
      <c r="AW352" s="14" t="s">
        <v>31</v>
      </c>
      <c r="AX352" s="14" t="s">
        <v>75</v>
      </c>
      <c r="AY352" s="168" t="s">
        <v>139</v>
      </c>
    </row>
    <row r="353" spans="2:51" s="14" customFormat="1" ht="12">
      <c r="B353" s="167"/>
      <c r="D353" s="160" t="s">
        <v>152</v>
      </c>
      <c r="E353" s="168" t="s">
        <v>1</v>
      </c>
      <c r="F353" s="169" t="s">
        <v>521</v>
      </c>
      <c r="H353" s="170">
        <v>21.4</v>
      </c>
      <c r="I353" s="171"/>
      <c r="L353" s="167"/>
      <c r="M353" s="172"/>
      <c r="N353" s="173"/>
      <c r="O353" s="173"/>
      <c r="P353" s="173"/>
      <c r="Q353" s="173"/>
      <c r="R353" s="173"/>
      <c r="S353" s="173"/>
      <c r="T353" s="174"/>
      <c r="AT353" s="168" t="s">
        <v>152</v>
      </c>
      <c r="AU353" s="168" t="s">
        <v>85</v>
      </c>
      <c r="AV353" s="14" t="s">
        <v>85</v>
      </c>
      <c r="AW353" s="14" t="s">
        <v>31</v>
      </c>
      <c r="AX353" s="14" t="s">
        <v>75</v>
      </c>
      <c r="AY353" s="168" t="s">
        <v>139</v>
      </c>
    </row>
    <row r="354" spans="2:51" s="15" customFormat="1" ht="12">
      <c r="B354" s="175"/>
      <c r="D354" s="160" t="s">
        <v>152</v>
      </c>
      <c r="E354" s="176" t="s">
        <v>1</v>
      </c>
      <c r="F354" s="177" t="s">
        <v>161</v>
      </c>
      <c r="H354" s="178">
        <v>27.04</v>
      </c>
      <c r="I354" s="179"/>
      <c r="L354" s="175"/>
      <c r="M354" s="180"/>
      <c r="N354" s="181"/>
      <c r="O354" s="181"/>
      <c r="P354" s="181"/>
      <c r="Q354" s="181"/>
      <c r="R354" s="181"/>
      <c r="S354" s="181"/>
      <c r="T354" s="182"/>
      <c r="AT354" s="176" t="s">
        <v>152</v>
      </c>
      <c r="AU354" s="176" t="s">
        <v>85</v>
      </c>
      <c r="AV354" s="15" t="s">
        <v>146</v>
      </c>
      <c r="AW354" s="15" t="s">
        <v>31</v>
      </c>
      <c r="AX354" s="15" t="s">
        <v>83</v>
      </c>
      <c r="AY354" s="176" t="s">
        <v>139</v>
      </c>
    </row>
    <row r="355" spans="1:65" s="2" customFormat="1" ht="22.15" customHeight="1">
      <c r="A355" s="32"/>
      <c r="B355" s="144"/>
      <c r="C355" s="183" t="s">
        <v>522</v>
      </c>
      <c r="D355" s="183" t="s">
        <v>286</v>
      </c>
      <c r="E355" s="184" t="s">
        <v>523</v>
      </c>
      <c r="F355" s="185" t="s">
        <v>524</v>
      </c>
      <c r="G355" s="186" t="s">
        <v>150</v>
      </c>
      <c r="H355" s="187">
        <v>8.923</v>
      </c>
      <c r="I355" s="188"/>
      <c r="J355" s="189">
        <f>ROUND(I355*H355,2)</f>
        <v>0</v>
      </c>
      <c r="K355" s="190"/>
      <c r="L355" s="191"/>
      <c r="M355" s="192" t="s">
        <v>1</v>
      </c>
      <c r="N355" s="193" t="s">
        <v>40</v>
      </c>
      <c r="O355" s="58"/>
      <c r="P355" s="155">
        <f>O355*H355</f>
        <v>0</v>
      </c>
      <c r="Q355" s="155">
        <v>0.0192</v>
      </c>
      <c r="R355" s="155">
        <f>Q355*H355</f>
        <v>0.1713216</v>
      </c>
      <c r="S355" s="155">
        <v>0</v>
      </c>
      <c r="T355" s="156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57" t="s">
        <v>343</v>
      </c>
      <c r="AT355" s="157" t="s">
        <v>286</v>
      </c>
      <c r="AU355" s="157" t="s">
        <v>85</v>
      </c>
      <c r="AY355" s="17" t="s">
        <v>139</v>
      </c>
      <c r="BE355" s="158">
        <f>IF(N355="základní",J355,0)</f>
        <v>0</v>
      </c>
      <c r="BF355" s="158">
        <f>IF(N355="snížená",J355,0)</f>
        <v>0</v>
      </c>
      <c r="BG355" s="158">
        <f>IF(N355="zákl. přenesená",J355,0)</f>
        <v>0</v>
      </c>
      <c r="BH355" s="158">
        <f>IF(N355="sníž. přenesená",J355,0)</f>
        <v>0</v>
      </c>
      <c r="BI355" s="158">
        <f>IF(N355="nulová",J355,0)</f>
        <v>0</v>
      </c>
      <c r="BJ355" s="17" t="s">
        <v>83</v>
      </c>
      <c r="BK355" s="158">
        <f>ROUND(I355*H355,2)</f>
        <v>0</v>
      </c>
      <c r="BL355" s="17" t="s">
        <v>261</v>
      </c>
      <c r="BM355" s="157" t="s">
        <v>525</v>
      </c>
    </row>
    <row r="356" spans="2:51" s="14" customFormat="1" ht="12">
      <c r="B356" s="167"/>
      <c r="D356" s="160" t="s">
        <v>152</v>
      </c>
      <c r="F356" s="169" t="s">
        <v>526</v>
      </c>
      <c r="H356" s="170">
        <v>8.923</v>
      </c>
      <c r="I356" s="171"/>
      <c r="L356" s="167"/>
      <c r="M356" s="172"/>
      <c r="N356" s="173"/>
      <c r="O356" s="173"/>
      <c r="P356" s="173"/>
      <c r="Q356" s="173"/>
      <c r="R356" s="173"/>
      <c r="S356" s="173"/>
      <c r="T356" s="174"/>
      <c r="AT356" s="168" t="s">
        <v>152</v>
      </c>
      <c r="AU356" s="168" t="s">
        <v>85</v>
      </c>
      <c r="AV356" s="14" t="s">
        <v>85</v>
      </c>
      <c r="AW356" s="14" t="s">
        <v>3</v>
      </c>
      <c r="AX356" s="14" t="s">
        <v>83</v>
      </c>
      <c r="AY356" s="168" t="s">
        <v>139</v>
      </c>
    </row>
    <row r="357" spans="1:65" s="2" customFormat="1" ht="22.15" customHeight="1">
      <c r="A357" s="32"/>
      <c r="B357" s="144"/>
      <c r="C357" s="145" t="s">
        <v>527</v>
      </c>
      <c r="D357" s="145" t="s">
        <v>142</v>
      </c>
      <c r="E357" s="146" t="s">
        <v>528</v>
      </c>
      <c r="F357" s="147" t="s">
        <v>529</v>
      </c>
      <c r="G357" s="148" t="s">
        <v>187</v>
      </c>
      <c r="H357" s="149">
        <v>30.59</v>
      </c>
      <c r="I357" s="150"/>
      <c r="J357" s="151">
        <f>ROUND(I357*H357,2)</f>
        <v>0</v>
      </c>
      <c r="K357" s="152"/>
      <c r="L357" s="33"/>
      <c r="M357" s="153" t="s">
        <v>1</v>
      </c>
      <c r="N357" s="154" t="s">
        <v>40</v>
      </c>
      <c r="O357" s="58"/>
      <c r="P357" s="155">
        <f>O357*H357</f>
        <v>0</v>
      </c>
      <c r="Q357" s="155">
        <v>0.00075</v>
      </c>
      <c r="R357" s="155">
        <f>Q357*H357</f>
        <v>0.0229425</v>
      </c>
      <c r="S357" s="155">
        <v>0</v>
      </c>
      <c r="T357" s="156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57" t="s">
        <v>261</v>
      </c>
      <c r="AT357" s="157" t="s">
        <v>142</v>
      </c>
      <c r="AU357" s="157" t="s">
        <v>85</v>
      </c>
      <c r="AY357" s="17" t="s">
        <v>139</v>
      </c>
      <c r="BE357" s="158">
        <f>IF(N357="základní",J357,0)</f>
        <v>0</v>
      </c>
      <c r="BF357" s="158">
        <f>IF(N357="snížená",J357,0)</f>
        <v>0</v>
      </c>
      <c r="BG357" s="158">
        <f>IF(N357="zákl. přenesená",J357,0)</f>
        <v>0</v>
      </c>
      <c r="BH357" s="158">
        <f>IF(N357="sníž. přenesená",J357,0)</f>
        <v>0</v>
      </c>
      <c r="BI357" s="158">
        <f>IF(N357="nulová",J357,0)</f>
        <v>0</v>
      </c>
      <c r="BJ357" s="17" t="s">
        <v>83</v>
      </c>
      <c r="BK357" s="158">
        <f>ROUND(I357*H357,2)</f>
        <v>0</v>
      </c>
      <c r="BL357" s="17" t="s">
        <v>261</v>
      </c>
      <c r="BM357" s="157" t="s">
        <v>530</v>
      </c>
    </row>
    <row r="358" spans="2:51" s="14" customFormat="1" ht="12">
      <c r="B358" s="167"/>
      <c r="D358" s="160" t="s">
        <v>152</v>
      </c>
      <c r="E358" s="168" t="s">
        <v>1</v>
      </c>
      <c r="F358" s="169" t="s">
        <v>531</v>
      </c>
      <c r="H358" s="170">
        <v>7.05</v>
      </c>
      <c r="I358" s="171"/>
      <c r="L358" s="167"/>
      <c r="M358" s="172"/>
      <c r="N358" s="173"/>
      <c r="O358" s="173"/>
      <c r="P358" s="173"/>
      <c r="Q358" s="173"/>
      <c r="R358" s="173"/>
      <c r="S358" s="173"/>
      <c r="T358" s="174"/>
      <c r="AT358" s="168" t="s">
        <v>152</v>
      </c>
      <c r="AU358" s="168" t="s">
        <v>85</v>
      </c>
      <c r="AV358" s="14" t="s">
        <v>85</v>
      </c>
      <c r="AW358" s="14" t="s">
        <v>31</v>
      </c>
      <c r="AX358" s="14" t="s">
        <v>75</v>
      </c>
      <c r="AY358" s="168" t="s">
        <v>139</v>
      </c>
    </row>
    <row r="359" spans="2:51" s="14" customFormat="1" ht="12">
      <c r="B359" s="167"/>
      <c r="D359" s="160" t="s">
        <v>152</v>
      </c>
      <c r="E359" s="168" t="s">
        <v>1</v>
      </c>
      <c r="F359" s="169" t="s">
        <v>532</v>
      </c>
      <c r="H359" s="170">
        <v>23.54</v>
      </c>
      <c r="I359" s="171"/>
      <c r="L359" s="167"/>
      <c r="M359" s="172"/>
      <c r="N359" s="173"/>
      <c r="O359" s="173"/>
      <c r="P359" s="173"/>
      <c r="Q359" s="173"/>
      <c r="R359" s="173"/>
      <c r="S359" s="173"/>
      <c r="T359" s="174"/>
      <c r="AT359" s="168" t="s">
        <v>152</v>
      </c>
      <c r="AU359" s="168" t="s">
        <v>85</v>
      </c>
      <c r="AV359" s="14" t="s">
        <v>85</v>
      </c>
      <c r="AW359" s="14" t="s">
        <v>31</v>
      </c>
      <c r="AX359" s="14" t="s">
        <v>75</v>
      </c>
      <c r="AY359" s="168" t="s">
        <v>139</v>
      </c>
    </row>
    <row r="360" spans="2:51" s="15" customFormat="1" ht="12">
      <c r="B360" s="175"/>
      <c r="D360" s="160" t="s">
        <v>152</v>
      </c>
      <c r="E360" s="176" t="s">
        <v>1</v>
      </c>
      <c r="F360" s="177" t="s">
        <v>161</v>
      </c>
      <c r="H360" s="178">
        <v>30.59</v>
      </c>
      <c r="I360" s="179"/>
      <c r="L360" s="175"/>
      <c r="M360" s="180"/>
      <c r="N360" s="181"/>
      <c r="O360" s="181"/>
      <c r="P360" s="181"/>
      <c r="Q360" s="181"/>
      <c r="R360" s="181"/>
      <c r="S360" s="181"/>
      <c r="T360" s="182"/>
      <c r="AT360" s="176" t="s">
        <v>152</v>
      </c>
      <c r="AU360" s="176" t="s">
        <v>85</v>
      </c>
      <c r="AV360" s="15" t="s">
        <v>146</v>
      </c>
      <c r="AW360" s="15" t="s">
        <v>31</v>
      </c>
      <c r="AX360" s="15" t="s">
        <v>83</v>
      </c>
      <c r="AY360" s="176" t="s">
        <v>139</v>
      </c>
    </row>
    <row r="361" spans="1:65" s="2" customFormat="1" ht="22.15" customHeight="1">
      <c r="A361" s="32"/>
      <c r="B361" s="144"/>
      <c r="C361" s="183" t="s">
        <v>533</v>
      </c>
      <c r="D361" s="183" t="s">
        <v>286</v>
      </c>
      <c r="E361" s="184" t="s">
        <v>523</v>
      </c>
      <c r="F361" s="185" t="s">
        <v>524</v>
      </c>
      <c r="G361" s="186" t="s">
        <v>150</v>
      </c>
      <c r="H361" s="187">
        <v>5.047</v>
      </c>
      <c r="I361" s="188"/>
      <c r="J361" s="189">
        <f>ROUND(I361*H361,2)</f>
        <v>0</v>
      </c>
      <c r="K361" s="190"/>
      <c r="L361" s="191"/>
      <c r="M361" s="192" t="s">
        <v>1</v>
      </c>
      <c r="N361" s="193" t="s">
        <v>40</v>
      </c>
      <c r="O361" s="58"/>
      <c r="P361" s="155">
        <f>O361*H361</f>
        <v>0</v>
      </c>
      <c r="Q361" s="155">
        <v>0.0192</v>
      </c>
      <c r="R361" s="155">
        <f>Q361*H361</f>
        <v>0.09690239999999999</v>
      </c>
      <c r="S361" s="155">
        <v>0</v>
      </c>
      <c r="T361" s="156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57" t="s">
        <v>343</v>
      </c>
      <c r="AT361" s="157" t="s">
        <v>286</v>
      </c>
      <c r="AU361" s="157" t="s">
        <v>85</v>
      </c>
      <c r="AY361" s="17" t="s">
        <v>139</v>
      </c>
      <c r="BE361" s="158">
        <f>IF(N361="základní",J361,0)</f>
        <v>0</v>
      </c>
      <c r="BF361" s="158">
        <f>IF(N361="snížená",J361,0)</f>
        <v>0</v>
      </c>
      <c r="BG361" s="158">
        <f>IF(N361="zákl. přenesená",J361,0)</f>
        <v>0</v>
      </c>
      <c r="BH361" s="158">
        <f>IF(N361="sníž. přenesená",J361,0)</f>
        <v>0</v>
      </c>
      <c r="BI361" s="158">
        <f>IF(N361="nulová",J361,0)</f>
        <v>0</v>
      </c>
      <c r="BJ361" s="17" t="s">
        <v>83</v>
      </c>
      <c r="BK361" s="158">
        <f>ROUND(I361*H361,2)</f>
        <v>0</v>
      </c>
      <c r="BL361" s="17" t="s">
        <v>261</v>
      </c>
      <c r="BM361" s="157" t="s">
        <v>534</v>
      </c>
    </row>
    <row r="362" spans="2:51" s="14" customFormat="1" ht="12">
      <c r="B362" s="167"/>
      <c r="D362" s="160" t="s">
        <v>152</v>
      </c>
      <c r="F362" s="169" t="s">
        <v>535</v>
      </c>
      <c r="H362" s="170">
        <v>5.047</v>
      </c>
      <c r="I362" s="171"/>
      <c r="L362" s="167"/>
      <c r="M362" s="172"/>
      <c r="N362" s="173"/>
      <c r="O362" s="173"/>
      <c r="P362" s="173"/>
      <c r="Q362" s="173"/>
      <c r="R362" s="173"/>
      <c r="S362" s="173"/>
      <c r="T362" s="174"/>
      <c r="AT362" s="168" t="s">
        <v>152</v>
      </c>
      <c r="AU362" s="168" t="s">
        <v>85</v>
      </c>
      <c r="AV362" s="14" t="s">
        <v>85</v>
      </c>
      <c r="AW362" s="14" t="s">
        <v>3</v>
      </c>
      <c r="AX362" s="14" t="s">
        <v>83</v>
      </c>
      <c r="AY362" s="168" t="s">
        <v>139</v>
      </c>
    </row>
    <row r="363" spans="1:65" s="2" customFormat="1" ht="22.15" customHeight="1">
      <c r="A363" s="32"/>
      <c r="B363" s="144"/>
      <c r="C363" s="145" t="s">
        <v>536</v>
      </c>
      <c r="D363" s="145" t="s">
        <v>142</v>
      </c>
      <c r="E363" s="146" t="s">
        <v>537</v>
      </c>
      <c r="F363" s="147" t="s">
        <v>538</v>
      </c>
      <c r="G363" s="148" t="s">
        <v>187</v>
      </c>
      <c r="H363" s="149">
        <v>63.58</v>
      </c>
      <c r="I363" s="150"/>
      <c r="J363" s="151">
        <f>ROUND(I363*H363,2)</f>
        <v>0</v>
      </c>
      <c r="K363" s="152"/>
      <c r="L363" s="33"/>
      <c r="M363" s="153" t="s">
        <v>1</v>
      </c>
      <c r="N363" s="154" t="s">
        <v>40</v>
      </c>
      <c r="O363" s="58"/>
      <c r="P363" s="155">
        <f>O363*H363</f>
        <v>0</v>
      </c>
      <c r="Q363" s="155">
        <v>0.00043</v>
      </c>
      <c r="R363" s="155">
        <f>Q363*H363</f>
        <v>0.0273394</v>
      </c>
      <c r="S363" s="155">
        <v>0</v>
      </c>
      <c r="T363" s="156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57" t="s">
        <v>261</v>
      </c>
      <c r="AT363" s="157" t="s">
        <v>142</v>
      </c>
      <c r="AU363" s="157" t="s">
        <v>85</v>
      </c>
      <c r="AY363" s="17" t="s">
        <v>139</v>
      </c>
      <c r="BE363" s="158">
        <f>IF(N363="základní",J363,0)</f>
        <v>0</v>
      </c>
      <c r="BF363" s="158">
        <f>IF(N363="snížená",J363,0)</f>
        <v>0</v>
      </c>
      <c r="BG363" s="158">
        <f>IF(N363="zákl. přenesená",J363,0)</f>
        <v>0</v>
      </c>
      <c r="BH363" s="158">
        <f>IF(N363="sníž. přenesená",J363,0)</f>
        <v>0</v>
      </c>
      <c r="BI363" s="158">
        <f>IF(N363="nulová",J363,0)</f>
        <v>0</v>
      </c>
      <c r="BJ363" s="17" t="s">
        <v>83</v>
      </c>
      <c r="BK363" s="158">
        <f>ROUND(I363*H363,2)</f>
        <v>0</v>
      </c>
      <c r="BL363" s="17" t="s">
        <v>261</v>
      </c>
      <c r="BM363" s="157" t="s">
        <v>539</v>
      </c>
    </row>
    <row r="364" spans="2:51" s="13" customFormat="1" ht="12">
      <c r="B364" s="159"/>
      <c r="D364" s="160" t="s">
        <v>152</v>
      </c>
      <c r="E364" s="161" t="s">
        <v>1</v>
      </c>
      <c r="F364" s="162" t="s">
        <v>189</v>
      </c>
      <c r="H364" s="161" t="s">
        <v>1</v>
      </c>
      <c r="I364" s="163"/>
      <c r="L364" s="159"/>
      <c r="M364" s="164"/>
      <c r="N364" s="165"/>
      <c r="O364" s="165"/>
      <c r="P364" s="165"/>
      <c r="Q364" s="165"/>
      <c r="R364" s="165"/>
      <c r="S364" s="165"/>
      <c r="T364" s="166"/>
      <c r="AT364" s="161" t="s">
        <v>152</v>
      </c>
      <c r="AU364" s="161" t="s">
        <v>85</v>
      </c>
      <c r="AV364" s="13" t="s">
        <v>83</v>
      </c>
      <c r="AW364" s="13" t="s">
        <v>31</v>
      </c>
      <c r="AX364" s="13" t="s">
        <v>75</v>
      </c>
      <c r="AY364" s="161" t="s">
        <v>139</v>
      </c>
    </row>
    <row r="365" spans="2:51" s="14" customFormat="1" ht="12">
      <c r="B365" s="167"/>
      <c r="D365" s="160" t="s">
        <v>152</v>
      </c>
      <c r="E365" s="168" t="s">
        <v>1</v>
      </c>
      <c r="F365" s="169" t="s">
        <v>190</v>
      </c>
      <c r="H365" s="170">
        <v>5.16</v>
      </c>
      <c r="I365" s="171"/>
      <c r="L365" s="167"/>
      <c r="M365" s="172"/>
      <c r="N365" s="173"/>
      <c r="O365" s="173"/>
      <c r="P365" s="173"/>
      <c r="Q365" s="173"/>
      <c r="R365" s="173"/>
      <c r="S365" s="173"/>
      <c r="T365" s="174"/>
      <c r="AT365" s="168" t="s">
        <v>152</v>
      </c>
      <c r="AU365" s="168" t="s">
        <v>85</v>
      </c>
      <c r="AV365" s="14" t="s">
        <v>85</v>
      </c>
      <c r="AW365" s="14" t="s">
        <v>31</v>
      </c>
      <c r="AX365" s="14" t="s">
        <v>75</v>
      </c>
      <c r="AY365" s="168" t="s">
        <v>139</v>
      </c>
    </row>
    <row r="366" spans="2:51" s="13" customFormat="1" ht="12">
      <c r="B366" s="159"/>
      <c r="D366" s="160" t="s">
        <v>152</v>
      </c>
      <c r="E366" s="161" t="s">
        <v>1</v>
      </c>
      <c r="F366" s="162" t="s">
        <v>191</v>
      </c>
      <c r="H366" s="161" t="s">
        <v>1</v>
      </c>
      <c r="I366" s="163"/>
      <c r="L366" s="159"/>
      <c r="M366" s="164"/>
      <c r="N366" s="165"/>
      <c r="O366" s="165"/>
      <c r="P366" s="165"/>
      <c r="Q366" s="165"/>
      <c r="R366" s="165"/>
      <c r="S366" s="165"/>
      <c r="T366" s="166"/>
      <c r="AT366" s="161" t="s">
        <v>152</v>
      </c>
      <c r="AU366" s="161" t="s">
        <v>85</v>
      </c>
      <c r="AV366" s="13" t="s">
        <v>83</v>
      </c>
      <c r="AW366" s="13" t="s">
        <v>31</v>
      </c>
      <c r="AX366" s="13" t="s">
        <v>75</v>
      </c>
      <c r="AY366" s="161" t="s">
        <v>139</v>
      </c>
    </row>
    <row r="367" spans="2:51" s="14" customFormat="1" ht="12">
      <c r="B367" s="167"/>
      <c r="D367" s="160" t="s">
        <v>152</v>
      </c>
      <c r="E367" s="168" t="s">
        <v>1</v>
      </c>
      <c r="F367" s="169" t="s">
        <v>192</v>
      </c>
      <c r="H367" s="170">
        <v>25.02</v>
      </c>
      <c r="I367" s="171"/>
      <c r="L367" s="167"/>
      <c r="M367" s="172"/>
      <c r="N367" s="173"/>
      <c r="O367" s="173"/>
      <c r="P367" s="173"/>
      <c r="Q367" s="173"/>
      <c r="R367" s="173"/>
      <c r="S367" s="173"/>
      <c r="T367" s="174"/>
      <c r="AT367" s="168" t="s">
        <v>152</v>
      </c>
      <c r="AU367" s="168" t="s">
        <v>85</v>
      </c>
      <c r="AV367" s="14" t="s">
        <v>85</v>
      </c>
      <c r="AW367" s="14" t="s">
        <v>31</v>
      </c>
      <c r="AX367" s="14" t="s">
        <v>75</v>
      </c>
      <c r="AY367" s="168" t="s">
        <v>139</v>
      </c>
    </row>
    <row r="368" spans="2:51" s="13" customFormat="1" ht="12">
      <c r="B368" s="159"/>
      <c r="D368" s="160" t="s">
        <v>152</v>
      </c>
      <c r="E368" s="161" t="s">
        <v>1</v>
      </c>
      <c r="F368" s="162" t="s">
        <v>540</v>
      </c>
      <c r="H368" s="161" t="s">
        <v>1</v>
      </c>
      <c r="I368" s="163"/>
      <c r="L368" s="159"/>
      <c r="M368" s="164"/>
      <c r="N368" s="165"/>
      <c r="O368" s="165"/>
      <c r="P368" s="165"/>
      <c r="Q368" s="165"/>
      <c r="R368" s="165"/>
      <c r="S368" s="165"/>
      <c r="T368" s="166"/>
      <c r="AT368" s="161" t="s">
        <v>152</v>
      </c>
      <c r="AU368" s="161" t="s">
        <v>85</v>
      </c>
      <c r="AV368" s="13" t="s">
        <v>83</v>
      </c>
      <c r="AW368" s="13" t="s">
        <v>31</v>
      </c>
      <c r="AX368" s="13" t="s">
        <v>75</v>
      </c>
      <c r="AY368" s="161" t="s">
        <v>139</v>
      </c>
    </row>
    <row r="369" spans="2:51" s="14" customFormat="1" ht="12">
      <c r="B369" s="167"/>
      <c r="D369" s="160" t="s">
        <v>152</v>
      </c>
      <c r="E369" s="168" t="s">
        <v>1</v>
      </c>
      <c r="F369" s="169" t="s">
        <v>541</v>
      </c>
      <c r="H369" s="170">
        <v>11.16</v>
      </c>
      <c r="I369" s="171"/>
      <c r="L369" s="167"/>
      <c r="M369" s="172"/>
      <c r="N369" s="173"/>
      <c r="O369" s="173"/>
      <c r="P369" s="173"/>
      <c r="Q369" s="173"/>
      <c r="R369" s="173"/>
      <c r="S369" s="173"/>
      <c r="T369" s="174"/>
      <c r="AT369" s="168" t="s">
        <v>152</v>
      </c>
      <c r="AU369" s="168" t="s">
        <v>85</v>
      </c>
      <c r="AV369" s="14" t="s">
        <v>85</v>
      </c>
      <c r="AW369" s="14" t="s">
        <v>31</v>
      </c>
      <c r="AX369" s="14" t="s">
        <v>75</v>
      </c>
      <c r="AY369" s="168" t="s">
        <v>139</v>
      </c>
    </row>
    <row r="370" spans="2:51" s="13" customFormat="1" ht="12">
      <c r="B370" s="159"/>
      <c r="D370" s="160" t="s">
        <v>152</v>
      </c>
      <c r="E370" s="161" t="s">
        <v>1</v>
      </c>
      <c r="F370" s="162" t="s">
        <v>542</v>
      </c>
      <c r="H370" s="161" t="s">
        <v>1</v>
      </c>
      <c r="I370" s="163"/>
      <c r="L370" s="159"/>
      <c r="M370" s="164"/>
      <c r="N370" s="165"/>
      <c r="O370" s="165"/>
      <c r="P370" s="165"/>
      <c r="Q370" s="165"/>
      <c r="R370" s="165"/>
      <c r="S370" s="165"/>
      <c r="T370" s="166"/>
      <c r="AT370" s="161" t="s">
        <v>152</v>
      </c>
      <c r="AU370" s="161" t="s">
        <v>85</v>
      </c>
      <c r="AV370" s="13" t="s">
        <v>83</v>
      </c>
      <c r="AW370" s="13" t="s">
        <v>31</v>
      </c>
      <c r="AX370" s="13" t="s">
        <v>75</v>
      </c>
      <c r="AY370" s="161" t="s">
        <v>139</v>
      </c>
    </row>
    <row r="371" spans="2:51" s="14" customFormat="1" ht="12">
      <c r="B371" s="167"/>
      <c r="D371" s="160" t="s">
        <v>152</v>
      </c>
      <c r="E371" s="168" t="s">
        <v>1</v>
      </c>
      <c r="F371" s="169" t="s">
        <v>543</v>
      </c>
      <c r="H371" s="170">
        <v>9.5</v>
      </c>
      <c r="I371" s="171"/>
      <c r="L371" s="167"/>
      <c r="M371" s="172"/>
      <c r="N371" s="173"/>
      <c r="O371" s="173"/>
      <c r="P371" s="173"/>
      <c r="Q371" s="173"/>
      <c r="R371" s="173"/>
      <c r="S371" s="173"/>
      <c r="T371" s="174"/>
      <c r="AT371" s="168" t="s">
        <v>152</v>
      </c>
      <c r="AU371" s="168" t="s">
        <v>85</v>
      </c>
      <c r="AV371" s="14" t="s">
        <v>85</v>
      </c>
      <c r="AW371" s="14" t="s">
        <v>31</v>
      </c>
      <c r="AX371" s="14" t="s">
        <v>75</v>
      </c>
      <c r="AY371" s="168" t="s">
        <v>139</v>
      </c>
    </row>
    <row r="372" spans="2:51" s="13" customFormat="1" ht="12">
      <c r="B372" s="159"/>
      <c r="D372" s="160" t="s">
        <v>152</v>
      </c>
      <c r="E372" s="161" t="s">
        <v>1</v>
      </c>
      <c r="F372" s="162" t="s">
        <v>544</v>
      </c>
      <c r="H372" s="161" t="s">
        <v>1</v>
      </c>
      <c r="I372" s="163"/>
      <c r="L372" s="159"/>
      <c r="M372" s="164"/>
      <c r="N372" s="165"/>
      <c r="O372" s="165"/>
      <c r="P372" s="165"/>
      <c r="Q372" s="165"/>
      <c r="R372" s="165"/>
      <c r="S372" s="165"/>
      <c r="T372" s="166"/>
      <c r="AT372" s="161" t="s">
        <v>152</v>
      </c>
      <c r="AU372" s="161" t="s">
        <v>85</v>
      </c>
      <c r="AV372" s="13" t="s">
        <v>83</v>
      </c>
      <c r="AW372" s="13" t="s">
        <v>31</v>
      </c>
      <c r="AX372" s="13" t="s">
        <v>75</v>
      </c>
      <c r="AY372" s="161" t="s">
        <v>139</v>
      </c>
    </row>
    <row r="373" spans="2:51" s="14" customFormat="1" ht="12">
      <c r="B373" s="167"/>
      <c r="D373" s="160" t="s">
        <v>152</v>
      </c>
      <c r="E373" s="168" t="s">
        <v>1</v>
      </c>
      <c r="F373" s="169" t="s">
        <v>545</v>
      </c>
      <c r="H373" s="170">
        <v>12.74</v>
      </c>
      <c r="I373" s="171"/>
      <c r="L373" s="167"/>
      <c r="M373" s="172"/>
      <c r="N373" s="173"/>
      <c r="O373" s="173"/>
      <c r="P373" s="173"/>
      <c r="Q373" s="173"/>
      <c r="R373" s="173"/>
      <c r="S373" s="173"/>
      <c r="T373" s="174"/>
      <c r="AT373" s="168" t="s">
        <v>152</v>
      </c>
      <c r="AU373" s="168" t="s">
        <v>85</v>
      </c>
      <c r="AV373" s="14" t="s">
        <v>85</v>
      </c>
      <c r="AW373" s="14" t="s">
        <v>31</v>
      </c>
      <c r="AX373" s="14" t="s">
        <v>75</v>
      </c>
      <c r="AY373" s="168" t="s">
        <v>139</v>
      </c>
    </row>
    <row r="374" spans="2:51" s="15" customFormat="1" ht="12">
      <c r="B374" s="175"/>
      <c r="D374" s="160" t="s">
        <v>152</v>
      </c>
      <c r="E374" s="176" t="s">
        <v>1</v>
      </c>
      <c r="F374" s="177" t="s">
        <v>161</v>
      </c>
      <c r="H374" s="178">
        <v>63.580000000000005</v>
      </c>
      <c r="I374" s="179"/>
      <c r="L374" s="175"/>
      <c r="M374" s="180"/>
      <c r="N374" s="181"/>
      <c r="O374" s="181"/>
      <c r="P374" s="181"/>
      <c r="Q374" s="181"/>
      <c r="R374" s="181"/>
      <c r="S374" s="181"/>
      <c r="T374" s="182"/>
      <c r="AT374" s="176" t="s">
        <v>152</v>
      </c>
      <c r="AU374" s="176" t="s">
        <v>85</v>
      </c>
      <c r="AV374" s="15" t="s">
        <v>146</v>
      </c>
      <c r="AW374" s="15" t="s">
        <v>31</v>
      </c>
      <c r="AX374" s="15" t="s">
        <v>83</v>
      </c>
      <c r="AY374" s="176" t="s">
        <v>139</v>
      </c>
    </row>
    <row r="375" spans="1:65" s="2" customFormat="1" ht="22.15" customHeight="1">
      <c r="A375" s="32"/>
      <c r="B375" s="144"/>
      <c r="C375" s="183" t="s">
        <v>546</v>
      </c>
      <c r="D375" s="183" t="s">
        <v>286</v>
      </c>
      <c r="E375" s="184" t="s">
        <v>547</v>
      </c>
      <c r="F375" s="185" t="s">
        <v>548</v>
      </c>
      <c r="G375" s="186" t="s">
        <v>145</v>
      </c>
      <c r="H375" s="187">
        <v>233.126</v>
      </c>
      <c r="I375" s="188"/>
      <c r="J375" s="189">
        <f>ROUND(I375*H375,2)</f>
        <v>0</v>
      </c>
      <c r="K375" s="190"/>
      <c r="L375" s="191"/>
      <c r="M375" s="192" t="s">
        <v>1</v>
      </c>
      <c r="N375" s="193" t="s">
        <v>40</v>
      </c>
      <c r="O375" s="58"/>
      <c r="P375" s="155">
        <f>O375*H375</f>
        <v>0</v>
      </c>
      <c r="Q375" s="155">
        <v>0.00045</v>
      </c>
      <c r="R375" s="155">
        <f>Q375*H375</f>
        <v>0.1049067</v>
      </c>
      <c r="S375" s="155">
        <v>0</v>
      </c>
      <c r="T375" s="156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57" t="s">
        <v>343</v>
      </c>
      <c r="AT375" s="157" t="s">
        <v>286</v>
      </c>
      <c r="AU375" s="157" t="s">
        <v>85</v>
      </c>
      <c r="AY375" s="17" t="s">
        <v>139</v>
      </c>
      <c r="BE375" s="158">
        <f>IF(N375="základní",J375,0)</f>
        <v>0</v>
      </c>
      <c r="BF375" s="158">
        <f>IF(N375="snížená",J375,0)</f>
        <v>0</v>
      </c>
      <c r="BG375" s="158">
        <f>IF(N375="zákl. přenesená",J375,0)</f>
        <v>0</v>
      </c>
      <c r="BH375" s="158">
        <f>IF(N375="sníž. přenesená",J375,0)</f>
        <v>0</v>
      </c>
      <c r="BI375" s="158">
        <f>IF(N375="nulová",J375,0)</f>
        <v>0</v>
      </c>
      <c r="BJ375" s="17" t="s">
        <v>83</v>
      </c>
      <c r="BK375" s="158">
        <f>ROUND(I375*H375,2)</f>
        <v>0</v>
      </c>
      <c r="BL375" s="17" t="s">
        <v>261</v>
      </c>
      <c r="BM375" s="157" t="s">
        <v>549</v>
      </c>
    </row>
    <row r="376" spans="2:51" s="14" customFormat="1" ht="12">
      <c r="B376" s="167"/>
      <c r="D376" s="160" t="s">
        <v>152</v>
      </c>
      <c r="F376" s="169" t="s">
        <v>550</v>
      </c>
      <c r="H376" s="170">
        <v>233.126</v>
      </c>
      <c r="I376" s="171"/>
      <c r="L376" s="167"/>
      <c r="M376" s="172"/>
      <c r="N376" s="173"/>
      <c r="O376" s="173"/>
      <c r="P376" s="173"/>
      <c r="Q376" s="173"/>
      <c r="R376" s="173"/>
      <c r="S376" s="173"/>
      <c r="T376" s="174"/>
      <c r="AT376" s="168" t="s">
        <v>152</v>
      </c>
      <c r="AU376" s="168" t="s">
        <v>85</v>
      </c>
      <c r="AV376" s="14" t="s">
        <v>85</v>
      </c>
      <c r="AW376" s="14" t="s">
        <v>3</v>
      </c>
      <c r="AX376" s="14" t="s">
        <v>83</v>
      </c>
      <c r="AY376" s="168" t="s">
        <v>139</v>
      </c>
    </row>
    <row r="377" spans="1:65" s="2" customFormat="1" ht="22.15" customHeight="1">
      <c r="A377" s="32"/>
      <c r="B377" s="144"/>
      <c r="C377" s="145" t="s">
        <v>551</v>
      </c>
      <c r="D377" s="145" t="s">
        <v>142</v>
      </c>
      <c r="E377" s="146" t="s">
        <v>552</v>
      </c>
      <c r="F377" s="147" t="s">
        <v>553</v>
      </c>
      <c r="G377" s="148" t="s">
        <v>187</v>
      </c>
      <c r="H377" s="149">
        <v>22.5</v>
      </c>
      <c r="I377" s="150"/>
      <c r="J377" s="151">
        <f>ROUND(I377*H377,2)</f>
        <v>0</v>
      </c>
      <c r="K377" s="152"/>
      <c r="L377" s="33"/>
      <c r="M377" s="153" t="s">
        <v>1</v>
      </c>
      <c r="N377" s="154" t="s">
        <v>40</v>
      </c>
      <c r="O377" s="58"/>
      <c r="P377" s="155">
        <f>O377*H377</f>
        <v>0</v>
      </c>
      <c r="Q377" s="155">
        <v>0.00043</v>
      </c>
      <c r="R377" s="155">
        <f>Q377*H377</f>
        <v>0.009675</v>
      </c>
      <c r="S377" s="155">
        <v>0</v>
      </c>
      <c r="T377" s="156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57" t="s">
        <v>261</v>
      </c>
      <c r="AT377" s="157" t="s">
        <v>142</v>
      </c>
      <c r="AU377" s="157" t="s">
        <v>85</v>
      </c>
      <c r="AY377" s="17" t="s">
        <v>139</v>
      </c>
      <c r="BE377" s="158">
        <f>IF(N377="základní",J377,0)</f>
        <v>0</v>
      </c>
      <c r="BF377" s="158">
        <f>IF(N377="snížená",J377,0)</f>
        <v>0</v>
      </c>
      <c r="BG377" s="158">
        <f>IF(N377="zákl. přenesená",J377,0)</f>
        <v>0</v>
      </c>
      <c r="BH377" s="158">
        <f>IF(N377="sníž. přenesená",J377,0)</f>
        <v>0</v>
      </c>
      <c r="BI377" s="158">
        <f>IF(N377="nulová",J377,0)</f>
        <v>0</v>
      </c>
      <c r="BJ377" s="17" t="s">
        <v>83</v>
      </c>
      <c r="BK377" s="158">
        <f>ROUND(I377*H377,2)</f>
        <v>0</v>
      </c>
      <c r="BL377" s="17" t="s">
        <v>261</v>
      </c>
      <c r="BM377" s="157" t="s">
        <v>554</v>
      </c>
    </row>
    <row r="378" spans="2:51" s="14" customFormat="1" ht="12">
      <c r="B378" s="167"/>
      <c r="D378" s="160" t="s">
        <v>152</v>
      </c>
      <c r="E378" s="168" t="s">
        <v>1</v>
      </c>
      <c r="F378" s="169" t="s">
        <v>555</v>
      </c>
      <c r="H378" s="170">
        <v>14.4</v>
      </c>
      <c r="I378" s="171"/>
      <c r="L378" s="167"/>
      <c r="M378" s="172"/>
      <c r="N378" s="173"/>
      <c r="O378" s="173"/>
      <c r="P378" s="173"/>
      <c r="Q378" s="173"/>
      <c r="R378" s="173"/>
      <c r="S378" s="173"/>
      <c r="T378" s="174"/>
      <c r="AT378" s="168" t="s">
        <v>152</v>
      </c>
      <c r="AU378" s="168" t="s">
        <v>85</v>
      </c>
      <c r="AV378" s="14" t="s">
        <v>85</v>
      </c>
      <c r="AW378" s="14" t="s">
        <v>31</v>
      </c>
      <c r="AX378" s="14" t="s">
        <v>75</v>
      </c>
      <c r="AY378" s="168" t="s">
        <v>139</v>
      </c>
    </row>
    <row r="379" spans="2:51" s="14" customFormat="1" ht="12">
      <c r="B379" s="167"/>
      <c r="D379" s="160" t="s">
        <v>152</v>
      </c>
      <c r="E379" s="168" t="s">
        <v>1</v>
      </c>
      <c r="F379" s="169" t="s">
        <v>556</v>
      </c>
      <c r="H379" s="170">
        <v>8.1</v>
      </c>
      <c r="I379" s="171"/>
      <c r="L379" s="167"/>
      <c r="M379" s="172"/>
      <c r="N379" s="173"/>
      <c r="O379" s="173"/>
      <c r="P379" s="173"/>
      <c r="Q379" s="173"/>
      <c r="R379" s="173"/>
      <c r="S379" s="173"/>
      <c r="T379" s="174"/>
      <c r="AT379" s="168" t="s">
        <v>152</v>
      </c>
      <c r="AU379" s="168" t="s">
        <v>85</v>
      </c>
      <c r="AV379" s="14" t="s">
        <v>85</v>
      </c>
      <c r="AW379" s="14" t="s">
        <v>31</v>
      </c>
      <c r="AX379" s="14" t="s">
        <v>75</v>
      </c>
      <c r="AY379" s="168" t="s">
        <v>139</v>
      </c>
    </row>
    <row r="380" spans="2:51" s="15" customFormat="1" ht="12">
      <c r="B380" s="175"/>
      <c r="D380" s="160" t="s">
        <v>152</v>
      </c>
      <c r="E380" s="176" t="s">
        <v>1</v>
      </c>
      <c r="F380" s="177" t="s">
        <v>161</v>
      </c>
      <c r="H380" s="178">
        <v>22.5</v>
      </c>
      <c r="I380" s="179"/>
      <c r="L380" s="175"/>
      <c r="M380" s="180"/>
      <c r="N380" s="181"/>
      <c r="O380" s="181"/>
      <c r="P380" s="181"/>
      <c r="Q380" s="181"/>
      <c r="R380" s="181"/>
      <c r="S380" s="181"/>
      <c r="T380" s="182"/>
      <c r="AT380" s="176" t="s">
        <v>152</v>
      </c>
      <c r="AU380" s="176" t="s">
        <v>85</v>
      </c>
      <c r="AV380" s="15" t="s">
        <v>146</v>
      </c>
      <c r="AW380" s="15" t="s">
        <v>31</v>
      </c>
      <c r="AX380" s="15" t="s">
        <v>83</v>
      </c>
      <c r="AY380" s="176" t="s">
        <v>139</v>
      </c>
    </row>
    <row r="381" spans="1:65" s="2" customFormat="1" ht="22.15" customHeight="1">
      <c r="A381" s="32"/>
      <c r="B381" s="144"/>
      <c r="C381" s="183" t="s">
        <v>557</v>
      </c>
      <c r="D381" s="183" t="s">
        <v>286</v>
      </c>
      <c r="E381" s="184" t="s">
        <v>547</v>
      </c>
      <c r="F381" s="185" t="s">
        <v>548</v>
      </c>
      <c r="G381" s="186" t="s">
        <v>145</v>
      </c>
      <c r="H381" s="187">
        <v>82.5</v>
      </c>
      <c r="I381" s="188"/>
      <c r="J381" s="189">
        <f>ROUND(I381*H381,2)</f>
        <v>0</v>
      </c>
      <c r="K381" s="190"/>
      <c r="L381" s="191"/>
      <c r="M381" s="192" t="s">
        <v>1</v>
      </c>
      <c r="N381" s="193" t="s">
        <v>40</v>
      </c>
      <c r="O381" s="58"/>
      <c r="P381" s="155">
        <f>O381*H381</f>
        <v>0</v>
      </c>
      <c r="Q381" s="155">
        <v>0.00045</v>
      </c>
      <c r="R381" s="155">
        <f>Q381*H381</f>
        <v>0.037125</v>
      </c>
      <c r="S381" s="155">
        <v>0</v>
      </c>
      <c r="T381" s="156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57" t="s">
        <v>343</v>
      </c>
      <c r="AT381" s="157" t="s">
        <v>286</v>
      </c>
      <c r="AU381" s="157" t="s">
        <v>85</v>
      </c>
      <c r="AY381" s="17" t="s">
        <v>139</v>
      </c>
      <c r="BE381" s="158">
        <f>IF(N381="základní",J381,0)</f>
        <v>0</v>
      </c>
      <c r="BF381" s="158">
        <f>IF(N381="snížená",J381,0)</f>
        <v>0</v>
      </c>
      <c r="BG381" s="158">
        <f>IF(N381="zákl. přenesená",J381,0)</f>
        <v>0</v>
      </c>
      <c r="BH381" s="158">
        <f>IF(N381="sníž. přenesená",J381,0)</f>
        <v>0</v>
      </c>
      <c r="BI381" s="158">
        <f>IF(N381="nulová",J381,0)</f>
        <v>0</v>
      </c>
      <c r="BJ381" s="17" t="s">
        <v>83</v>
      </c>
      <c r="BK381" s="158">
        <f>ROUND(I381*H381,2)</f>
        <v>0</v>
      </c>
      <c r="BL381" s="17" t="s">
        <v>261</v>
      </c>
      <c r="BM381" s="157" t="s">
        <v>558</v>
      </c>
    </row>
    <row r="382" spans="2:51" s="14" customFormat="1" ht="12">
      <c r="B382" s="167"/>
      <c r="D382" s="160" t="s">
        <v>152</v>
      </c>
      <c r="F382" s="169" t="s">
        <v>559</v>
      </c>
      <c r="H382" s="170">
        <v>82.5</v>
      </c>
      <c r="I382" s="171"/>
      <c r="L382" s="167"/>
      <c r="M382" s="172"/>
      <c r="N382" s="173"/>
      <c r="O382" s="173"/>
      <c r="P382" s="173"/>
      <c r="Q382" s="173"/>
      <c r="R382" s="173"/>
      <c r="S382" s="173"/>
      <c r="T382" s="174"/>
      <c r="AT382" s="168" t="s">
        <v>152</v>
      </c>
      <c r="AU382" s="168" t="s">
        <v>85</v>
      </c>
      <c r="AV382" s="14" t="s">
        <v>85</v>
      </c>
      <c r="AW382" s="14" t="s">
        <v>3</v>
      </c>
      <c r="AX382" s="14" t="s">
        <v>83</v>
      </c>
      <c r="AY382" s="168" t="s">
        <v>139</v>
      </c>
    </row>
    <row r="383" spans="1:65" s="2" customFormat="1" ht="22.15" customHeight="1">
      <c r="A383" s="32"/>
      <c r="B383" s="144"/>
      <c r="C383" s="145" t="s">
        <v>560</v>
      </c>
      <c r="D383" s="145" t="s">
        <v>142</v>
      </c>
      <c r="E383" s="146" t="s">
        <v>561</v>
      </c>
      <c r="F383" s="147" t="s">
        <v>562</v>
      </c>
      <c r="G383" s="148" t="s">
        <v>150</v>
      </c>
      <c r="H383" s="149">
        <v>50.5</v>
      </c>
      <c r="I383" s="150"/>
      <c r="J383" s="151">
        <f>ROUND(I383*H383,2)</f>
        <v>0</v>
      </c>
      <c r="K383" s="152"/>
      <c r="L383" s="33"/>
      <c r="M383" s="153" t="s">
        <v>1</v>
      </c>
      <c r="N383" s="154" t="s">
        <v>40</v>
      </c>
      <c r="O383" s="58"/>
      <c r="P383" s="155">
        <f>O383*H383</f>
        <v>0</v>
      </c>
      <c r="Q383" s="155">
        <v>0</v>
      </c>
      <c r="R383" s="155">
        <f>Q383*H383</f>
        <v>0</v>
      </c>
      <c r="S383" s="155">
        <v>0.08317</v>
      </c>
      <c r="T383" s="156">
        <f>S383*H383</f>
        <v>4.200085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57" t="s">
        <v>261</v>
      </c>
      <c r="AT383" s="157" t="s">
        <v>142</v>
      </c>
      <c r="AU383" s="157" t="s">
        <v>85</v>
      </c>
      <c r="AY383" s="17" t="s">
        <v>139</v>
      </c>
      <c r="BE383" s="158">
        <f>IF(N383="základní",J383,0)</f>
        <v>0</v>
      </c>
      <c r="BF383" s="158">
        <f>IF(N383="snížená",J383,0)</f>
        <v>0</v>
      </c>
      <c r="BG383" s="158">
        <f>IF(N383="zákl. přenesená",J383,0)</f>
        <v>0</v>
      </c>
      <c r="BH383" s="158">
        <f>IF(N383="sníž. přenesená",J383,0)</f>
        <v>0</v>
      </c>
      <c r="BI383" s="158">
        <f>IF(N383="nulová",J383,0)</f>
        <v>0</v>
      </c>
      <c r="BJ383" s="17" t="s">
        <v>83</v>
      </c>
      <c r="BK383" s="158">
        <f>ROUND(I383*H383,2)</f>
        <v>0</v>
      </c>
      <c r="BL383" s="17" t="s">
        <v>261</v>
      </c>
      <c r="BM383" s="157" t="s">
        <v>563</v>
      </c>
    </row>
    <row r="384" spans="2:51" s="13" customFormat="1" ht="12">
      <c r="B384" s="159"/>
      <c r="D384" s="160" t="s">
        <v>152</v>
      </c>
      <c r="E384" s="161" t="s">
        <v>1</v>
      </c>
      <c r="F384" s="162" t="s">
        <v>175</v>
      </c>
      <c r="H384" s="161" t="s">
        <v>1</v>
      </c>
      <c r="I384" s="163"/>
      <c r="L384" s="159"/>
      <c r="M384" s="164"/>
      <c r="N384" s="165"/>
      <c r="O384" s="165"/>
      <c r="P384" s="165"/>
      <c r="Q384" s="165"/>
      <c r="R384" s="165"/>
      <c r="S384" s="165"/>
      <c r="T384" s="166"/>
      <c r="AT384" s="161" t="s">
        <v>152</v>
      </c>
      <c r="AU384" s="161" t="s">
        <v>85</v>
      </c>
      <c r="AV384" s="13" t="s">
        <v>83</v>
      </c>
      <c r="AW384" s="13" t="s">
        <v>31</v>
      </c>
      <c r="AX384" s="13" t="s">
        <v>75</v>
      </c>
      <c r="AY384" s="161" t="s">
        <v>139</v>
      </c>
    </row>
    <row r="385" spans="2:51" s="14" customFormat="1" ht="12">
      <c r="B385" s="167"/>
      <c r="D385" s="160" t="s">
        <v>152</v>
      </c>
      <c r="E385" s="168" t="s">
        <v>1</v>
      </c>
      <c r="F385" s="169" t="s">
        <v>176</v>
      </c>
      <c r="H385" s="170">
        <v>21</v>
      </c>
      <c r="I385" s="171"/>
      <c r="L385" s="167"/>
      <c r="M385" s="172"/>
      <c r="N385" s="173"/>
      <c r="O385" s="173"/>
      <c r="P385" s="173"/>
      <c r="Q385" s="173"/>
      <c r="R385" s="173"/>
      <c r="S385" s="173"/>
      <c r="T385" s="174"/>
      <c r="AT385" s="168" t="s">
        <v>152</v>
      </c>
      <c r="AU385" s="168" t="s">
        <v>85</v>
      </c>
      <c r="AV385" s="14" t="s">
        <v>85</v>
      </c>
      <c r="AW385" s="14" t="s">
        <v>31</v>
      </c>
      <c r="AX385" s="14" t="s">
        <v>75</v>
      </c>
      <c r="AY385" s="168" t="s">
        <v>139</v>
      </c>
    </row>
    <row r="386" spans="2:51" s="13" customFormat="1" ht="12">
      <c r="B386" s="159"/>
      <c r="D386" s="160" t="s">
        <v>152</v>
      </c>
      <c r="E386" s="161" t="s">
        <v>1</v>
      </c>
      <c r="F386" s="162" t="s">
        <v>177</v>
      </c>
      <c r="H386" s="161" t="s">
        <v>1</v>
      </c>
      <c r="I386" s="163"/>
      <c r="L386" s="159"/>
      <c r="M386" s="164"/>
      <c r="N386" s="165"/>
      <c r="O386" s="165"/>
      <c r="P386" s="165"/>
      <c r="Q386" s="165"/>
      <c r="R386" s="165"/>
      <c r="S386" s="165"/>
      <c r="T386" s="166"/>
      <c r="AT386" s="161" t="s">
        <v>152</v>
      </c>
      <c r="AU386" s="161" t="s">
        <v>85</v>
      </c>
      <c r="AV386" s="13" t="s">
        <v>83</v>
      </c>
      <c r="AW386" s="13" t="s">
        <v>31</v>
      </c>
      <c r="AX386" s="13" t="s">
        <v>75</v>
      </c>
      <c r="AY386" s="161" t="s">
        <v>139</v>
      </c>
    </row>
    <row r="387" spans="2:51" s="14" customFormat="1" ht="12">
      <c r="B387" s="167"/>
      <c r="D387" s="160" t="s">
        <v>152</v>
      </c>
      <c r="E387" s="168" t="s">
        <v>1</v>
      </c>
      <c r="F387" s="169" t="s">
        <v>178</v>
      </c>
      <c r="H387" s="170">
        <v>10.5</v>
      </c>
      <c r="I387" s="171"/>
      <c r="L387" s="167"/>
      <c r="M387" s="172"/>
      <c r="N387" s="173"/>
      <c r="O387" s="173"/>
      <c r="P387" s="173"/>
      <c r="Q387" s="173"/>
      <c r="R387" s="173"/>
      <c r="S387" s="173"/>
      <c r="T387" s="174"/>
      <c r="AT387" s="168" t="s">
        <v>152</v>
      </c>
      <c r="AU387" s="168" t="s">
        <v>85</v>
      </c>
      <c r="AV387" s="14" t="s">
        <v>85</v>
      </c>
      <c r="AW387" s="14" t="s">
        <v>31</v>
      </c>
      <c r="AX387" s="14" t="s">
        <v>75</v>
      </c>
      <c r="AY387" s="168" t="s">
        <v>139</v>
      </c>
    </row>
    <row r="388" spans="2:51" s="13" customFormat="1" ht="12">
      <c r="B388" s="159"/>
      <c r="D388" s="160" t="s">
        <v>152</v>
      </c>
      <c r="E388" s="161" t="s">
        <v>1</v>
      </c>
      <c r="F388" s="162" t="s">
        <v>179</v>
      </c>
      <c r="H388" s="161" t="s">
        <v>1</v>
      </c>
      <c r="I388" s="163"/>
      <c r="L388" s="159"/>
      <c r="M388" s="164"/>
      <c r="N388" s="165"/>
      <c r="O388" s="165"/>
      <c r="P388" s="165"/>
      <c r="Q388" s="165"/>
      <c r="R388" s="165"/>
      <c r="S388" s="165"/>
      <c r="T388" s="166"/>
      <c r="AT388" s="161" t="s">
        <v>152</v>
      </c>
      <c r="AU388" s="161" t="s">
        <v>85</v>
      </c>
      <c r="AV388" s="13" t="s">
        <v>83</v>
      </c>
      <c r="AW388" s="13" t="s">
        <v>31</v>
      </c>
      <c r="AX388" s="13" t="s">
        <v>75</v>
      </c>
      <c r="AY388" s="161" t="s">
        <v>139</v>
      </c>
    </row>
    <row r="389" spans="2:51" s="14" customFormat="1" ht="12">
      <c r="B389" s="167"/>
      <c r="D389" s="160" t="s">
        <v>152</v>
      </c>
      <c r="E389" s="168" t="s">
        <v>1</v>
      </c>
      <c r="F389" s="169" t="s">
        <v>180</v>
      </c>
      <c r="H389" s="170">
        <v>4</v>
      </c>
      <c r="I389" s="171"/>
      <c r="L389" s="167"/>
      <c r="M389" s="172"/>
      <c r="N389" s="173"/>
      <c r="O389" s="173"/>
      <c r="P389" s="173"/>
      <c r="Q389" s="173"/>
      <c r="R389" s="173"/>
      <c r="S389" s="173"/>
      <c r="T389" s="174"/>
      <c r="AT389" s="168" t="s">
        <v>152</v>
      </c>
      <c r="AU389" s="168" t="s">
        <v>85</v>
      </c>
      <c r="AV389" s="14" t="s">
        <v>85</v>
      </c>
      <c r="AW389" s="14" t="s">
        <v>31</v>
      </c>
      <c r="AX389" s="14" t="s">
        <v>75</v>
      </c>
      <c r="AY389" s="168" t="s">
        <v>139</v>
      </c>
    </row>
    <row r="390" spans="2:51" s="13" customFormat="1" ht="12">
      <c r="B390" s="159"/>
      <c r="D390" s="160" t="s">
        <v>152</v>
      </c>
      <c r="E390" s="161" t="s">
        <v>1</v>
      </c>
      <c r="F390" s="162" t="s">
        <v>511</v>
      </c>
      <c r="H390" s="161" t="s">
        <v>1</v>
      </c>
      <c r="I390" s="163"/>
      <c r="L390" s="159"/>
      <c r="M390" s="164"/>
      <c r="N390" s="165"/>
      <c r="O390" s="165"/>
      <c r="P390" s="165"/>
      <c r="Q390" s="165"/>
      <c r="R390" s="165"/>
      <c r="S390" s="165"/>
      <c r="T390" s="166"/>
      <c r="AT390" s="161" t="s">
        <v>152</v>
      </c>
      <c r="AU390" s="161" t="s">
        <v>85</v>
      </c>
      <c r="AV390" s="13" t="s">
        <v>83</v>
      </c>
      <c r="AW390" s="13" t="s">
        <v>31</v>
      </c>
      <c r="AX390" s="13" t="s">
        <v>75</v>
      </c>
      <c r="AY390" s="161" t="s">
        <v>139</v>
      </c>
    </row>
    <row r="391" spans="2:51" s="14" customFormat="1" ht="12">
      <c r="B391" s="167"/>
      <c r="D391" s="160" t="s">
        <v>152</v>
      </c>
      <c r="E391" s="168" t="s">
        <v>1</v>
      </c>
      <c r="F391" s="169" t="s">
        <v>207</v>
      </c>
      <c r="H391" s="170">
        <v>15</v>
      </c>
      <c r="I391" s="171"/>
      <c r="L391" s="167"/>
      <c r="M391" s="172"/>
      <c r="N391" s="173"/>
      <c r="O391" s="173"/>
      <c r="P391" s="173"/>
      <c r="Q391" s="173"/>
      <c r="R391" s="173"/>
      <c r="S391" s="173"/>
      <c r="T391" s="174"/>
      <c r="AT391" s="168" t="s">
        <v>152</v>
      </c>
      <c r="AU391" s="168" t="s">
        <v>85</v>
      </c>
      <c r="AV391" s="14" t="s">
        <v>85</v>
      </c>
      <c r="AW391" s="14" t="s">
        <v>31</v>
      </c>
      <c r="AX391" s="14" t="s">
        <v>75</v>
      </c>
      <c r="AY391" s="168" t="s">
        <v>139</v>
      </c>
    </row>
    <row r="392" spans="2:51" s="15" customFormat="1" ht="12">
      <c r="B392" s="175"/>
      <c r="D392" s="160" t="s">
        <v>152</v>
      </c>
      <c r="E392" s="176" t="s">
        <v>1</v>
      </c>
      <c r="F392" s="177" t="s">
        <v>161</v>
      </c>
      <c r="H392" s="178">
        <v>50.5</v>
      </c>
      <c r="I392" s="179"/>
      <c r="L392" s="175"/>
      <c r="M392" s="180"/>
      <c r="N392" s="181"/>
      <c r="O392" s="181"/>
      <c r="P392" s="181"/>
      <c r="Q392" s="181"/>
      <c r="R392" s="181"/>
      <c r="S392" s="181"/>
      <c r="T392" s="182"/>
      <c r="AT392" s="176" t="s">
        <v>152</v>
      </c>
      <c r="AU392" s="176" t="s">
        <v>85</v>
      </c>
      <c r="AV392" s="15" t="s">
        <v>146</v>
      </c>
      <c r="AW392" s="15" t="s">
        <v>31</v>
      </c>
      <c r="AX392" s="15" t="s">
        <v>83</v>
      </c>
      <c r="AY392" s="176" t="s">
        <v>139</v>
      </c>
    </row>
    <row r="393" spans="1:65" s="2" customFormat="1" ht="22.15" customHeight="1">
      <c r="A393" s="32"/>
      <c r="B393" s="144"/>
      <c r="C393" s="145" t="s">
        <v>564</v>
      </c>
      <c r="D393" s="145" t="s">
        <v>142</v>
      </c>
      <c r="E393" s="146" t="s">
        <v>565</v>
      </c>
      <c r="F393" s="147" t="s">
        <v>566</v>
      </c>
      <c r="G393" s="148" t="s">
        <v>150</v>
      </c>
      <c r="H393" s="149">
        <v>4</v>
      </c>
      <c r="I393" s="150"/>
      <c r="J393" s="151">
        <f>ROUND(I393*H393,2)</f>
        <v>0</v>
      </c>
      <c r="K393" s="152"/>
      <c r="L393" s="33"/>
      <c r="M393" s="153" t="s">
        <v>1</v>
      </c>
      <c r="N393" s="154" t="s">
        <v>40</v>
      </c>
      <c r="O393" s="58"/>
      <c r="P393" s="155">
        <f>O393*H393</f>
        <v>0</v>
      </c>
      <c r="Q393" s="155">
        <v>0.0054</v>
      </c>
      <c r="R393" s="155">
        <f>Q393*H393</f>
        <v>0.0216</v>
      </c>
      <c r="S393" s="155">
        <v>0</v>
      </c>
      <c r="T393" s="156">
        <f>S393*H393</f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57" t="s">
        <v>261</v>
      </c>
      <c r="AT393" s="157" t="s">
        <v>142</v>
      </c>
      <c r="AU393" s="157" t="s">
        <v>85</v>
      </c>
      <c r="AY393" s="17" t="s">
        <v>139</v>
      </c>
      <c r="BE393" s="158">
        <f>IF(N393="základní",J393,0)</f>
        <v>0</v>
      </c>
      <c r="BF393" s="158">
        <f>IF(N393="snížená",J393,0)</f>
        <v>0</v>
      </c>
      <c r="BG393" s="158">
        <f>IF(N393="zákl. přenesená",J393,0)</f>
        <v>0</v>
      </c>
      <c r="BH393" s="158">
        <f>IF(N393="sníž. přenesená",J393,0)</f>
        <v>0</v>
      </c>
      <c r="BI393" s="158">
        <f>IF(N393="nulová",J393,0)</f>
        <v>0</v>
      </c>
      <c r="BJ393" s="17" t="s">
        <v>83</v>
      </c>
      <c r="BK393" s="158">
        <f>ROUND(I393*H393,2)</f>
        <v>0</v>
      </c>
      <c r="BL393" s="17" t="s">
        <v>261</v>
      </c>
      <c r="BM393" s="157" t="s">
        <v>567</v>
      </c>
    </row>
    <row r="394" spans="2:51" s="13" customFormat="1" ht="12">
      <c r="B394" s="159"/>
      <c r="D394" s="160" t="s">
        <v>152</v>
      </c>
      <c r="E394" s="161" t="s">
        <v>1</v>
      </c>
      <c r="F394" s="162" t="s">
        <v>179</v>
      </c>
      <c r="H394" s="161" t="s">
        <v>1</v>
      </c>
      <c r="I394" s="163"/>
      <c r="L394" s="159"/>
      <c r="M394" s="164"/>
      <c r="N394" s="165"/>
      <c r="O394" s="165"/>
      <c r="P394" s="165"/>
      <c r="Q394" s="165"/>
      <c r="R394" s="165"/>
      <c r="S394" s="165"/>
      <c r="T394" s="166"/>
      <c r="AT394" s="161" t="s">
        <v>152</v>
      </c>
      <c r="AU394" s="161" t="s">
        <v>85</v>
      </c>
      <c r="AV394" s="13" t="s">
        <v>83</v>
      </c>
      <c r="AW394" s="13" t="s">
        <v>31</v>
      </c>
      <c r="AX394" s="13" t="s">
        <v>75</v>
      </c>
      <c r="AY394" s="161" t="s">
        <v>139</v>
      </c>
    </row>
    <row r="395" spans="2:51" s="14" customFormat="1" ht="12">
      <c r="B395" s="167"/>
      <c r="D395" s="160" t="s">
        <v>152</v>
      </c>
      <c r="E395" s="168" t="s">
        <v>1</v>
      </c>
      <c r="F395" s="169" t="s">
        <v>180</v>
      </c>
      <c r="H395" s="170">
        <v>4</v>
      </c>
      <c r="I395" s="171"/>
      <c r="L395" s="167"/>
      <c r="M395" s="172"/>
      <c r="N395" s="173"/>
      <c r="O395" s="173"/>
      <c r="P395" s="173"/>
      <c r="Q395" s="173"/>
      <c r="R395" s="173"/>
      <c r="S395" s="173"/>
      <c r="T395" s="174"/>
      <c r="AT395" s="168" t="s">
        <v>152</v>
      </c>
      <c r="AU395" s="168" t="s">
        <v>85</v>
      </c>
      <c r="AV395" s="14" t="s">
        <v>85</v>
      </c>
      <c r="AW395" s="14" t="s">
        <v>31</v>
      </c>
      <c r="AX395" s="14" t="s">
        <v>83</v>
      </c>
      <c r="AY395" s="168" t="s">
        <v>139</v>
      </c>
    </row>
    <row r="396" spans="1:65" s="2" customFormat="1" ht="34.9" customHeight="1">
      <c r="A396" s="32"/>
      <c r="B396" s="144"/>
      <c r="C396" s="183" t="s">
        <v>568</v>
      </c>
      <c r="D396" s="183" t="s">
        <v>286</v>
      </c>
      <c r="E396" s="184" t="s">
        <v>569</v>
      </c>
      <c r="F396" s="185" t="s">
        <v>570</v>
      </c>
      <c r="G396" s="186" t="s">
        <v>150</v>
      </c>
      <c r="H396" s="187">
        <v>4.4</v>
      </c>
      <c r="I396" s="188"/>
      <c r="J396" s="189">
        <f>ROUND(I396*H396,2)</f>
        <v>0</v>
      </c>
      <c r="K396" s="190"/>
      <c r="L396" s="191"/>
      <c r="M396" s="192" t="s">
        <v>1</v>
      </c>
      <c r="N396" s="193" t="s">
        <v>40</v>
      </c>
      <c r="O396" s="58"/>
      <c r="P396" s="155">
        <f>O396*H396</f>
        <v>0</v>
      </c>
      <c r="Q396" s="155">
        <v>0.0192</v>
      </c>
      <c r="R396" s="155">
        <f>Q396*H396</f>
        <v>0.08448</v>
      </c>
      <c r="S396" s="155">
        <v>0</v>
      </c>
      <c r="T396" s="156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57" t="s">
        <v>343</v>
      </c>
      <c r="AT396" s="157" t="s">
        <v>286</v>
      </c>
      <c r="AU396" s="157" t="s">
        <v>85</v>
      </c>
      <c r="AY396" s="17" t="s">
        <v>139</v>
      </c>
      <c r="BE396" s="158">
        <f>IF(N396="základní",J396,0)</f>
        <v>0</v>
      </c>
      <c r="BF396" s="158">
        <f>IF(N396="snížená",J396,0)</f>
        <v>0</v>
      </c>
      <c r="BG396" s="158">
        <f>IF(N396="zákl. přenesená",J396,0)</f>
        <v>0</v>
      </c>
      <c r="BH396" s="158">
        <f>IF(N396="sníž. přenesená",J396,0)</f>
        <v>0</v>
      </c>
      <c r="BI396" s="158">
        <f>IF(N396="nulová",J396,0)</f>
        <v>0</v>
      </c>
      <c r="BJ396" s="17" t="s">
        <v>83</v>
      </c>
      <c r="BK396" s="158">
        <f>ROUND(I396*H396,2)</f>
        <v>0</v>
      </c>
      <c r="BL396" s="17" t="s">
        <v>261</v>
      </c>
      <c r="BM396" s="157" t="s">
        <v>571</v>
      </c>
    </row>
    <row r="397" spans="1:47" s="2" customFormat="1" ht="19.5">
      <c r="A397" s="32"/>
      <c r="B397" s="33"/>
      <c r="C397" s="32"/>
      <c r="D397" s="160" t="s">
        <v>572</v>
      </c>
      <c r="E397" s="32"/>
      <c r="F397" s="194" t="s">
        <v>573</v>
      </c>
      <c r="G397" s="32"/>
      <c r="H397" s="32"/>
      <c r="I397" s="195"/>
      <c r="J397" s="32"/>
      <c r="K397" s="32"/>
      <c r="L397" s="33"/>
      <c r="M397" s="196"/>
      <c r="N397" s="197"/>
      <c r="O397" s="58"/>
      <c r="P397" s="58"/>
      <c r="Q397" s="58"/>
      <c r="R397" s="58"/>
      <c r="S397" s="58"/>
      <c r="T397" s="59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T397" s="17" t="s">
        <v>572</v>
      </c>
      <c r="AU397" s="17" t="s">
        <v>85</v>
      </c>
    </row>
    <row r="398" spans="2:51" s="14" customFormat="1" ht="12">
      <c r="B398" s="167"/>
      <c r="D398" s="160" t="s">
        <v>152</v>
      </c>
      <c r="F398" s="169" t="s">
        <v>574</v>
      </c>
      <c r="H398" s="170">
        <v>4.4</v>
      </c>
      <c r="I398" s="171"/>
      <c r="L398" s="167"/>
      <c r="M398" s="172"/>
      <c r="N398" s="173"/>
      <c r="O398" s="173"/>
      <c r="P398" s="173"/>
      <c r="Q398" s="173"/>
      <c r="R398" s="173"/>
      <c r="S398" s="173"/>
      <c r="T398" s="174"/>
      <c r="AT398" s="168" t="s">
        <v>152</v>
      </c>
      <c r="AU398" s="168" t="s">
        <v>85</v>
      </c>
      <c r="AV398" s="14" t="s">
        <v>85</v>
      </c>
      <c r="AW398" s="14" t="s">
        <v>3</v>
      </c>
      <c r="AX398" s="14" t="s">
        <v>83</v>
      </c>
      <c r="AY398" s="168" t="s">
        <v>139</v>
      </c>
    </row>
    <row r="399" spans="1:65" s="2" customFormat="1" ht="22.15" customHeight="1">
      <c r="A399" s="32"/>
      <c r="B399" s="144"/>
      <c r="C399" s="145" t="s">
        <v>575</v>
      </c>
      <c r="D399" s="145" t="s">
        <v>142</v>
      </c>
      <c r="E399" s="146" t="s">
        <v>576</v>
      </c>
      <c r="F399" s="147" t="s">
        <v>577</v>
      </c>
      <c r="G399" s="148" t="s">
        <v>150</v>
      </c>
      <c r="H399" s="149">
        <v>36</v>
      </c>
      <c r="I399" s="150"/>
      <c r="J399" s="151">
        <f>ROUND(I399*H399,2)</f>
        <v>0</v>
      </c>
      <c r="K399" s="152"/>
      <c r="L399" s="33"/>
      <c r="M399" s="153" t="s">
        <v>1</v>
      </c>
      <c r="N399" s="154" t="s">
        <v>40</v>
      </c>
      <c r="O399" s="58"/>
      <c r="P399" s="155">
        <f>O399*H399</f>
        <v>0</v>
      </c>
      <c r="Q399" s="155">
        <v>0.00689</v>
      </c>
      <c r="R399" s="155">
        <f>Q399*H399</f>
        <v>0.24804</v>
      </c>
      <c r="S399" s="155">
        <v>0</v>
      </c>
      <c r="T399" s="156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57" t="s">
        <v>261</v>
      </c>
      <c r="AT399" s="157" t="s">
        <v>142</v>
      </c>
      <c r="AU399" s="157" t="s">
        <v>85</v>
      </c>
      <c r="AY399" s="17" t="s">
        <v>139</v>
      </c>
      <c r="BE399" s="158">
        <f>IF(N399="základní",J399,0)</f>
        <v>0</v>
      </c>
      <c r="BF399" s="158">
        <f>IF(N399="snížená",J399,0)</f>
        <v>0</v>
      </c>
      <c r="BG399" s="158">
        <f>IF(N399="zákl. přenesená",J399,0)</f>
        <v>0</v>
      </c>
      <c r="BH399" s="158">
        <f>IF(N399="sníž. přenesená",J399,0)</f>
        <v>0</v>
      </c>
      <c r="BI399" s="158">
        <f>IF(N399="nulová",J399,0)</f>
        <v>0</v>
      </c>
      <c r="BJ399" s="17" t="s">
        <v>83</v>
      </c>
      <c r="BK399" s="158">
        <f>ROUND(I399*H399,2)</f>
        <v>0</v>
      </c>
      <c r="BL399" s="17" t="s">
        <v>261</v>
      </c>
      <c r="BM399" s="157" t="s">
        <v>578</v>
      </c>
    </row>
    <row r="400" spans="2:51" s="13" customFormat="1" ht="12">
      <c r="B400" s="159"/>
      <c r="D400" s="160" t="s">
        <v>152</v>
      </c>
      <c r="E400" s="161" t="s">
        <v>1</v>
      </c>
      <c r="F400" s="162" t="s">
        <v>175</v>
      </c>
      <c r="H400" s="161" t="s">
        <v>1</v>
      </c>
      <c r="I400" s="163"/>
      <c r="L400" s="159"/>
      <c r="M400" s="164"/>
      <c r="N400" s="165"/>
      <c r="O400" s="165"/>
      <c r="P400" s="165"/>
      <c r="Q400" s="165"/>
      <c r="R400" s="165"/>
      <c r="S400" s="165"/>
      <c r="T400" s="166"/>
      <c r="AT400" s="161" t="s">
        <v>152</v>
      </c>
      <c r="AU400" s="161" t="s">
        <v>85</v>
      </c>
      <c r="AV400" s="13" t="s">
        <v>83</v>
      </c>
      <c r="AW400" s="13" t="s">
        <v>31</v>
      </c>
      <c r="AX400" s="13" t="s">
        <v>75</v>
      </c>
      <c r="AY400" s="161" t="s">
        <v>139</v>
      </c>
    </row>
    <row r="401" spans="2:51" s="14" customFormat="1" ht="12">
      <c r="B401" s="167"/>
      <c r="D401" s="160" t="s">
        <v>152</v>
      </c>
      <c r="E401" s="168" t="s">
        <v>1</v>
      </c>
      <c r="F401" s="169" t="s">
        <v>176</v>
      </c>
      <c r="H401" s="170">
        <v>21</v>
      </c>
      <c r="I401" s="171"/>
      <c r="L401" s="167"/>
      <c r="M401" s="172"/>
      <c r="N401" s="173"/>
      <c r="O401" s="173"/>
      <c r="P401" s="173"/>
      <c r="Q401" s="173"/>
      <c r="R401" s="173"/>
      <c r="S401" s="173"/>
      <c r="T401" s="174"/>
      <c r="AT401" s="168" t="s">
        <v>152</v>
      </c>
      <c r="AU401" s="168" t="s">
        <v>85</v>
      </c>
      <c r="AV401" s="14" t="s">
        <v>85</v>
      </c>
      <c r="AW401" s="14" t="s">
        <v>31</v>
      </c>
      <c r="AX401" s="14" t="s">
        <v>75</v>
      </c>
      <c r="AY401" s="168" t="s">
        <v>139</v>
      </c>
    </row>
    <row r="402" spans="2:51" s="13" customFormat="1" ht="12">
      <c r="B402" s="159"/>
      <c r="D402" s="160" t="s">
        <v>152</v>
      </c>
      <c r="E402" s="161" t="s">
        <v>1</v>
      </c>
      <c r="F402" s="162" t="s">
        <v>511</v>
      </c>
      <c r="H402" s="161" t="s">
        <v>1</v>
      </c>
      <c r="I402" s="163"/>
      <c r="L402" s="159"/>
      <c r="M402" s="164"/>
      <c r="N402" s="165"/>
      <c r="O402" s="165"/>
      <c r="P402" s="165"/>
      <c r="Q402" s="165"/>
      <c r="R402" s="165"/>
      <c r="S402" s="165"/>
      <c r="T402" s="166"/>
      <c r="AT402" s="161" t="s">
        <v>152</v>
      </c>
      <c r="AU402" s="161" t="s">
        <v>85</v>
      </c>
      <c r="AV402" s="13" t="s">
        <v>83</v>
      </c>
      <c r="AW402" s="13" t="s">
        <v>31</v>
      </c>
      <c r="AX402" s="13" t="s">
        <v>75</v>
      </c>
      <c r="AY402" s="161" t="s">
        <v>139</v>
      </c>
    </row>
    <row r="403" spans="2:51" s="14" customFormat="1" ht="12">
      <c r="B403" s="167"/>
      <c r="D403" s="160" t="s">
        <v>152</v>
      </c>
      <c r="E403" s="168" t="s">
        <v>1</v>
      </c>
      <c r="F403" s="169" t="s">
        <v>207</v>
      </c>
      <c r="H403" s="170">
        <v>15</v>
      </c>
      <c r="I403" s="171"/>
      <c r="L403" s="167"/>
      <c r="M403" s="172"/>
      <c r="N403" s="173"/>
      <c r="O403" s="173"/>
      <c r="P403" s="173"/>
      <c r="Q403" s="173"/>
      <c r="R403" s="173"/>
      <c r="S403" s="173"/>
      <c r="T403" s="174"/>
      <c r="AT403" s="168" t="s">
        <v>152</v>
      </c>
      <c r="AU403" s="168" t="s">
        <v>85</v>
      </c>
      <c r="AV403" s="14" t="s">
        <v>85</v>
      </c>
      <c r="AW403" s="14" t="s">
        <v>31</v>
      </c>
      <c r="AX403" s="14" t="s">
        <v>75</v>
      </c>
      <c r="AY403" s="168" t="s">
        <v>139</v>
      </c>
    </row>
    <row r="404" spans="2:51" s="15" customFormat="1" ht="12">
      <c r="B404" s="175"/>
      <c r="D404" s="160" t="s">
        <v>152</v>
      </c>
      <c r="E404" s="176" t="s">
        <v>1</v>
      </c>
      <c r="F404" s="177" t="s">
        <v>161</v>
      </c>
      <c r="H404" s="178">
        <v>36</v>
      </c>
      <c r="I404" s="179"/>
      <c r="L404" s="175"/>
      <c r="M404" s="180"/>
      <c r="N404" s="181"/>
      <c r="O404" s="181"/>
      <c r="P404" s="181"/>
      <c r="Q404" s="181"/>
      <c r="R404" s="181"/>
      <c r="S404" s="181"/>
      <c r="T404" s="182"/>
      <c r="AT404" s="176" t="s">
        <v>152</v>
      </c>
      <c r="AU404" s="176" t="s">
        <v>85</v>
      </c>
      <c r="AV404" s="15" t="s">
        <v>146</v>
      </c>
      <c r="AW404" s="15" t="s">
        <v>31</v>
      </c>
      <c r="AX404" s="15" t="s">
        <v>83</v>
      </c>
      <c r="AY404" s="176" t="s">
        <v>139</v>
      </c>
    </row>
    <row r="405" spans="1:65" s="2" customFormat="1" ht="22.15" customHeight="1">
      <c r="A405" s="32"/>
      <c r="B405" s="144"/>
      <c r="C405" s="183" t="s">
        <v>579</v>
      </c>
      <c r="D405" s="183" t="s">
        <v>286</v>
      </c>
      <c r="E405" s="184" t="s">
        <v>523</v>
      </c>
      <c r="F405" s="185" t="s">
        <v>524</v>
      </c>
      <c r="G405" s="186" t="s">
        <v>150</v>
      </c>
      <c r="H405" s="187">
        <v>39.6</v>
      </c>
      <c r="I405" s="188"/>
      <c r="J405" s="189">
        <f>ROUND(I405*H405,2)</f>
        <v>0</v>
      </c>
      <c r="K405" s="190"/>
      <c r="L405" s="191"/>
      <c r="M405" s="192" t="s">
        <v>1</v>
      </c>
      <c r="N405" s="193" t="s">
        <v>40</v>
      </c>
      <c r="O405" s="58"/>
      <c r="P405" s="155">
        <f>O405*H405</f>
        <v>0</v>
      </c>
      <c r="Q405" s="155">
        <v>0.0192</v>
      </c>
      <c r="R405" s="155">
        <f>Q405*H405</f>
        <v>0.76032</v>
      </c>
      <c r="S405" s="155">
        <v>0</v>
      </c>
      <c r="T405" s="156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57" t="s">
        <v>343</v>
      </c>
      <c r="AT405" s="157" t="s">
        <v>286</v>
      </c>
      <c r="AU405" s="157" t="s">
        <v>85</v>
      </c>
      <c r="AY405" s="17" t="s">
        <v>139</v>
      </c>
      <c r="BE405" s="158">
        <f>IF(N405="základní",J405,0)</f>
        <v>0</v>
      </c>
      <c r="BF405" s="158">
        <f>IF(N405="snížená",J405,0)</f>
        <v>0</v>
      </c>
      <c r="BG405" s="158">
        <f>IF(N405="zákl. přenesená",J405,0)</f>
        <v>0</v>
      </c>
      <c r="BH405" s="158">
        <f>IF(N405="sníž. přenesená",J405,0)</f>
        <v>0</v>
      </c>
      <c r="BI405" s="158">
        <f>IF(N405="nulová",J405,0)</f>
        <v>0</v>
      </c>
      <c r="BJ405" s="17" t="s">
        <v>83</v>
      </c>
      <c r="BK405" s="158">
        <f>ROUND(I405*H405,2)</f>
        <v>0</v>
      </c>
      <c r="BL405" s="17" t="s">
        <v>261</v>
      </c>
      <c r="BM405" s="157" t="s">
        <v>580</v>
      </c>
    </row>
    <row r="406" spans="2:51" s="14" customFormat="1" ht="12">
      <c r="B406" s="167"/>
      <c r="D406" s="160" t="s">
        <v>152</v>
      </c>
      <c r="F406" s="169" t="s">
        <v>581</v>
      </c>
      <c r="H406" s="170">
        <v>39.6</v>
      </c>
      <c r="I406" s="171"/>
      <c r="L406" s="167"/>
      <c r="M406" s="172"/>
      <c r="N406" s="173"/>
      <c r="O406" s="173"/>
      <c r="P406" s="173"/>
      <c r="Q406" s="173"/>
      <c r="R406" s="173"/>
      <c r="S406" s="173"/>
      <c r="T406" s="174"/>
      <c r="AT406" s="168" t="s">
        <v>152</v>
      </c>
      <c r="AU406" s="168" t="s">
        <v>85</v>
      </c>
      <c r="AV406" s="14" t="s">
        <v>85</v>
      </c>
      <c r="AW406" s="14" t="s">
        <v>3</v>
      </c>
      <c r="AX406" s="14" t="s">
        <v>83</v>
      </c>
      <c r="AY406" s="168" t="s">
        <v>139</v>
      </c>
    </row>
    <row r="407" spans="1:65" s="2" customFormat="1" ht="22.15" customHeight="1">
      <c r="A407" s="32"/>
      <c r="B407" s="144"/>
      <c r="C407" s="145" t="s">
        <v>582</v>
      </c>
      <c r="D407" s="145" t="s">
        <v>142</v>
      </c>
      <c r="E407" s="146" t="s">
        <v>583</v>
      </c>
      <c r="F407" s="147" t="s">
        <v>584</v>
      </c>
      <c r="G407" s="148" t="s">
        <v>150</v>
      </c>
      <c r="H407" s="149">
        <v>4</v>
      </c>
      <c r="I407" s="150"/>
      <c r="J407" s="151">
        <f>ROUND(I407*H407,2)</f>
        <v>0</v>
      </c>
      <c r="K407" s="152"/>
      <c r="L407" s="33"/>
      <c r="M407" s="153" t="s">
        <v>1</v>
      </c>
      <c r="N407" s="154" t="s">
        <v>40</v>
      </c>
      <c r="O407" s="58"/>
      <c r="P407" s="155">
        <f>O407*H407</f>
        <v>0</v>
      </c>
      <c r="Q407" s="155">
        <v>0</v>
      </c>
      <c r="R407" s="155">
        <f>Q407*H407</f>
        <v>0</v>
      </c>
      <c r="S407" s="155">
        <v>0</v>
      </c>
      <c r="T407" s="156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57" t="s">
        <v>261</v>
      </c>
      <c r="AT407" s="157" t="s">
        <v>142</v>
      </c>
      <c r="AU407" s="157" t="s">
        <v>85</v>
      </c>
      <c r="AY407" s="17" t="s">
        <v>139</v>
      </c>
      <c r="BE407" s="158">
        <f>IF(N407="základní",J407,0)</f>
        <v>0</v>
      </c>
      <c r="BF407" s="158">
        <f>IF(N407="snížená",J407,0)</f>
        <v>0</v>
      </c>
      <c r="BG407" s="158">
        <f>IF(N407="zákl. přenesená",J407,0)</f>
        <v>0</v>
      </c>
      <c r="BH407" s="158">
        <f>IF(N407="sníž. přenesená",J407,0)</f>
        <v>0</v>
      </c>
      <c r="BI407" s="158">
        <f>IF(N407="nulová",J407,0)</f>
        <v>0</v>
      </c>
      <c r="BJ407" s="17" t="s">
        <v>83</v>
      </c>
      <c r="BK407" s="158">
        <f>ROUND(I407*H407,2)</f>
        <v>0</v>
      </c>
      <c r="BL407" s="17" t="s">
        <v>261</v>
      </c>
      <c r="BM407" s="157" t="s">
        <v>585</v>
      </c>
    </row>
    <row r="408" spans="2:51" s="13" customFormat="1" ht="12">
      <c r="B408" s="159"/>
      <c r="D408" s="160" t="s">
        <v>152</v>
      </c>
      <c r="E408" s="161" t="s">
        <v>1</v>
      </c>
      <c r="F408" s="162" t="s">
        <v>179</v>
      </c>
      <c r="H408" s="161" t="s">
        <v>1</v>
      </c>
      <c r="I408" s="163"/>
      <c r="L408" s="159"/>
      <c r="M408" s="164"/>
      <c r="N408" s="165"/>
      <c r="O408" s="165"/>
      <c r="P408" s="165"/>
      <c r="Q408" s="165"/>
      <c r="R408" s="165"/>
      <c r="S408" s="165"/>
      <c r="T408" s="166"/>
      <c r="AT408" s="161" t="s">
        <v>152</v>
      </c>
      <c r="AU408" s="161" t="s">
        <v>85</v>
      </c>
      <c r="AV408" s="13" t="s">
        <v>83</v>
      </c>
      <c r="AW408" s="13" t="s">
        <v>31</v>
      </c>
      <c r="AX408" s="13" t="s">
        <v>75</v>
      </c>
      <c r="AY408" s="161" t="s">
        <v>139</v>
      </c>
    </row>
    <row r="409" spans="2:51" s="14" customFormat="1" ht="12">
      <c r="B409" s="167"/>
      <c r="D409" s="160" t="s">
        <v>152</v>
      </c>
      <c r="E409" s="168" t="s">
        <v>1</v>
      </c>
      <c r="F409" s="169" t="s">
        <v>180</v>
      </c>
      <c r="H409" s="170">
        <v>4</v>
      </c>
      <c r="I409" s="171"/>
      <c r="L409" s="167"/>
      <c r="M409" s="172"/>
      <c r="N409" s="173"/>
      <c r="O409" s="173"/>
      <c r="P409" s="173"/>
      <c r="Q409" s="173"/>
      <c r="R409" s="173"/>
      <c r="S409" s="173"/>
      <c r="T409" s="174"/>
      <c r="AT409" s="168" t="s">
        <v>152</v>
      </c>
      <c r="AU409" s="168" t="s">
        <v>85</v>
      </c>
      <c r="AV409" s="14" t="s">
        <v>85</v>
      </c>
      <c r="AW409" s="14" t="s">
        <v>31</v>
      </c>
      <c r="AX409" s="14" t="s">
        <v>83</v>
      </c>
      <c r="AY409" s="168" t="s">
        <v>139</v>
      </c>
    </row>
    <row r="410" spans="1:65" s="2" customFormat="1" ht="13.9" customHeight="1">
      <c r="A410" s="32"/>
      <c r="B410" s="144"/>
      <c r="C410" s="145" t="s">
        <v>586</v>
      </c>
      <c r="D410" s="145" t="s">
        <v>142</v>
      </c>
      <c r="E410" s="146" t="s">
        <v>587</v>
      </c>
      <c r="F410" s="147" t="s">
        <v>588</v>
      </c>
      <c r="G410" s="148" t="s">
        <v>187</v>
      </c>
      <c r="H410" s="149">
        <v>74.86</v>
      </c>
      <c r="I410" s="150"/>
      <c r="J410" s="151">
        <f>ROUND(I410*H410,2)</f>
        <v>0</v>
      </c>
      <c r="K410" s="152"/>
      <c r="L410" s="33"/>
      <c r="M410" s="153" t="s">
        <v>1</v>
      </c>
      <c r="N410" s="154" t="s">
        <v>40</v>
      </c>
      <c r="O410" s="58"/>
      <c r="P410" s="155">
        <f>O410*H410</f>
        <v>0</v>
      </c>
      <c r="Q410" s="155">
        <v>3E-05</v>
      </c>
      <c r="R410" s="155">
        <f>Q410*H410</f>
        <v>0.0022458</v>
      </c>
      <c r="S410" s="155">
        <v>0</v>
      </c>
      <c r="T410" s="156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57" t="s">
        <v>261</v>
      </c>
      <c r="AT410" s="157" t="s">
        <v>142</v>
      </c>
      <c r="AU410" s="157" t="s">
        <v>85</v>
      </c>
      <c r="AY410" s="17" t="s">
        <v>139</v>
      </c>
      <c r="BE410" s="158">
        <f>IF(N410="základní",J410,0)</f>
        <v>0</v>
      </c>
      <c r="BF410" s="158">
        <f>IF(N410="snížená",J410,0)</f>
        <v>0</v>
      </c>
      <c r="BG410" s="158">
        <f>IF(N410="zákl. přenesená",J410,0)</f>
        <v>0</v>
      </c>
      <c r="BH410" s="158">
        <f>IF(N410="sníž. přenesená",J410,0)</f>
        <v>0</v>
      </c>
      <c r="BI410" s="158">
        <f>IF(N410="nulová",J410,0)</f>
        <v>0</v>
      </c>
      <c r="BJ410" s="17" t="s">
        <v>83</v>
      </c>
      <c r="BK410" s="158">
        <f>ROUND(I410*H410,2)</f>
        <v>0</v>
      </c>
      <c r="BL410" s="17" t="s">
        <v>261</v>
      </c>
      <c r="BM410" s="157" t="s">
        <v>589</v>
      </c>
    </row>
    <row r="411" spans="2:51" s="13" customFormat="1" ht="12">
      <c r="B411" s="159"/>
      <c r="D411" s="160" t="s">
        <v>152</v>
      </c>
      <c r="E411" s="161" t="s">
        <v>1</v>
      </c>
      <c r="F411" s="162" t="s">
        <v>189</v>
      </c>
      <c r="H411" s="161" t="s">
        <v>1</v>
      </c>
      <c r="I411" s="163"/>
      <c r="L411" s="159"/>
      <c r="M411" s="164"/>
      <c r="N411" s="165"/>
      <c r="O411" s="165"/>
      <c r="P411" s="165"/>
      <c r="Q411" s="165"/>
      <c r="R411" s="165"/>
      <c r="S411" s="165"/>
      <c r="T411" s="166"/>
      <c r="AT411" s="161" t="s">
        <v>152</v>
      </c>
      <c r="AU411" s="161" t="s">
        <v>85</v>
      </c>
      <c r="AV411" s="13" t="s">
        <v>83</v>
      </c>
      <c r="AW411" s="13" t="s">
        <v>31</v>
      </c>
      <c r="AX411" s="13" t="s">
        <v>75</v>
      </c>
      <c r="AY411" s="161" t="s">
        <v>139</v>
      </c>
    </row>
    <row r="412" spans="2:51" s="14" customFormat="1" ht="12">
      <c r="B412" s="167"/>
      <c r="D412" s="160" t="s">
        <v>152</v>
      </c>
      <c r="E412" s="168" t="s">
        <v>1</v>
      </c>
      <c r="F412" s="169" t="s">
        <v>190</v>
      </c>
      <c r="H412" s="170">
        <v>5.16</v>
      </c>
      <c r="I412" s="171"/>
      <c r="L412" s="167"/>
      <c r="M412" s="172"/>
      <c r="N412" s="173"/>
      <c r="O412" s="173"/>
      <c r="P412" s="173"/>
      <c r="Q412" s="173"/>
      <c r="R412" s="173"/>
      <c r="S412" s="173"/>
      <c r="T412" s="174"/>
      <c r="AT412" s="168" t="s">
        <v>152</v>
      </c>
      <c r="AU412" s="168" t="s">
        <v>85</v>
      </c>
      <c r="AV412" s="14" t="s">
        <v>85</v>
      </c>
      <c r="AW412" s="14" t="s">
        <v>31</v>
      </c>
      <c r="AX412" s="14" t="s">
        <v>75</v>
      </c>
      <c r="AY412" s="168" t="s">
        <v>139</v>
      </c>
    </row>
    <row r="413" spans="2:51" s="13" customFormat="1" ht="12">
      <c r="B413" s="159"/>
      <c r="D413" s="160" t="s">
        <v>152</v>
      </c>
      <c r="E413" s="161" t="s">
        <v>1</v>
      </c>
      <c r="F413" s="162" t="s">
        <v>191</v>
      </c>
      <c r="H413" s="161" t="s">
        <v>1</v>
      </c>
      <c r="I413" s="163"/>
      <c r="L413" s="159"/>
      <c r="M413" s="164"/>
      <c r="N413" s="165"/>
      <c r="O413" s="165"/>
      <c r="P413" s="165"/>
      <c r="Q413" s="165"/>
      <c r="R413" s="165"/>
      <c r="S413" s="165"/>
      <c r="T413" s="166"/>
      <c r="AT413" s="161" t="s">
        <v>152</v>
      </c>
      <c r="AU413" s="161" t="s">
        <v>85</v>
      </c>
      <c r="AV413" s="13" t="s">
        <v>83</v>
      </c>
      <c r="AW413" s="13" t="s">
        <v>31</v>
      </c>
      <c r="AX413" s="13" t="s">
        <v>75</v>
      </c>
      <c r="AY413" s="161" t="s">
        <v>139</v>
      </c>
    </row>
    <row r="414" spans="2:51" s="14" customFormat="1" ht="12">
      <c r="B414" s="167"/>
      <c r="D414" s="160" t="s">
        <v>152</v>
      </c>
      <c r="E414" s="168" t="s">
        <v>1</v>
      </c>
      <c r="F414" s="169" t="s">
        <v>192</v>
      </c>
      <c r="H414" s="170">
        <v>25.02</v>
      </c>
      <c r="I414" s="171"/>
      <c r="L414" s="167"/>
      <c r="M414" s="172"/>
      <c r="N414" s="173"/>
      <c r="O414" s="173"/>
      <c r="P414" s="173"/>
      <c r="Q414" s="173"/>
      <c r="R414" s="173"/>
      <c r="S414" s="173"/>
      <c r="T414" s="174"/>
      <c r="AT414" s="168" t="s">
        <v>152</v>
      </c>
      <c r="AU414" s="168" t="s">
        <v>85</v>
      </c>
      <c r="AV414" s="14" t="s">
        <v>85</v>
      </c>
      <c r="AW414" s="14" t="s">
        <v>31</v>
      </c>
      <c r="AX414" s="14" t="s">
        <v>75</v>
      </c>
      <c r="AY414" s="168" t="s">
        <v>139</v>
      </c>
    </row>
    <row r="415" spans="2:51" s="13" customFormat="1" ht="12">
      <c r="B415" s="159"/>
      <c r="D415" s="160" t="s">
        <v>152</v>
      </c>
      <c r="E415" s="161" t="s">
        <v>1</v>
      </c>
      <c r="F415" s="162" t="s">
        <v>158</v>
      </c>
      <c r="H415" s="161" t="s">
        <v>1</v>
      </c>
      <c r="I415" s="163"/>
      <c r="L415" s="159"/>
      <c r="M415" s="164"/>
      <c r="N415" s="165"/>
      <c r="O415" s="165"/>
      <c r="P415" s="165"/>
      <c r="Q415" s="165"/>
      <c r="R415" s="165"/>
      <c r="S415" s="165"/>
      <c r="T415" s="166"/>
      <c r="AT415" s="161" t="s">
        <v>152</v>
      </c>
      <c r="AU415" s="161" t="s">
        <v>85</v>
      </c>
      <c r="AV415" s="13" t="s">
        <v>83</v>
      </c>
      <c r="AW415" s="13" t="s">
        <v>31</v>
      </c>
      <c r="AX415" s="13" t="s">
        <v>75</v>
      </c>
      <c r="AY415" s="161" t="s">
        <v>139</v>
      </c>
    </row>
    <row r="416" spans="2:51" s="14" customFormat="1" ht="12">
      <c r="B416" s="167"/>
      <c r="D416" s="160" t="s">
        <v>152</v>
      </c>
      <c r="E416" s="168" t="s">
        <v>1</v>
      </c>
      <c r="F416" s="169" t="s">
        <v>194</v>
      </c>
      <c r="H416" s="170">
        <v>6.68</v>
      </c>
      <c r="I416" s="171"/>
      <c r="L416" s="167"/>
      <c r="M416" s="172"/>
      <c r="N416" s="173"/>
      <c r="O416" s="173"/>
      <c r="P416" s="173"/>
      <c r="Q416" s="173"/>
      <c r="R416" s="173"/>
      <c r="S416" s="173"/>
      <c r="T416" s="174"/>
      <c r="AT416" s="168" t="s">
        <v>152</v>
      </c>
      <c r="AU416" s="168" t="s">
        <v>85</v>
      </c>
      <c r="AV416" s="14" t="s">
        <v>85</v>
      </c>
      <c r="AW416" s="14" t="s">
        <v>31</v>
      </c>
      <c r="AX416" s="14" t="s">
        <v>75</v>
      </c>
      <c r="AY416" s="168" t="s">
        <v>139</v>
      </c>
    </row>
    <row r="417" spans="2:51" s="13" customFormat="1" ht="12">
      <c r="B417" s="159"/>
      <c r="D417" s="160" t="s">
        <v>152</v>
      </c>
      <c r="E417" s="161" t="s">
        <v>1</v>
      </c>
      <c r="F417" s="162" t="s">
        <v>160</v>
      </c>
      <c r="H417" s="161" t="s">
        <v>1</v>
      </c>
      <c r="I417" s="163"/>
      <c r="L417" s="159"/>
      <c r="M417" s="164"/>
      <c r="N417" s="165"/>
      <c r="O417" s="165"/>
      <c r="P417" s="165"/>
      <c r="Q417" s="165"/>
      <c r="R417" s="165"/>
      <c r="S417" s="165"/>
      <c r="T417" s="166"/>
      <c r="AT417" s="161" t="s">
        <v>152</v>
      </c>
      <c r="AU417" s="161" t="s">
        <v>85</v>
      </c>
      <c r="AV417" s="13" t="s">
        <v>83</v>
      </c>
      <c r="AW417" s="13" t="s">
        <v>31</v>
      </c>
      <c r="AX417" s="13" t="s">
        <v>75</v>
      </c>
      <c r="AY417" s="161" t="s">
        <v>139</v>
      </c>
    </row>
    <row r="418" spans="2:51" s="14" customFormat="1" ht="12">
      <c r="B418" s="167"/>
      <c r="D418" s="160" t="s">
        <v>152</v>
      </c>
      <c r="E418" s="168" t="s">
        <v>1</v>
      </c>
      <c r="F418" s="169" t="s">
        <v>195</v>
      </c>
      <c r="H418" s="170">
        <v>4.6</v>
      </c>
      <c r="I418" s="171"/>
      <c r="L418" s="167"/>
      <c r="M418" s="172"/>
      <c r="N418" s="173"/>
      <c r="O418" s="173"/>
      <c r="P418" s="173"/>
      <c r="Q418" s="173"/>
      <c r="R418" s="173"/>
      <c r="S418" s="173"/>
      <c r="T418" s="174"/>
      <c r="AT418" s="168" t="s">
        <v>152</v>
      </c>
      <c r="AU418" s="168" t="s">
        <v>85</v>
      </c>
      <c r="AV418" s="14" t="s">
        <v>85</v>
      </c>
      <c r="AW418" s="14" t="s">
        <v>31</v>
      </c>
      <c r="AX418" s="14" t="s">
        <v>75</v>
      </c>
      <c r="AY418" s="168" t="s">
        <v>139</v>
      </c>
    </row>
    <row r="419" spans="2:51" s="13" customFormat="1" ht="12">
      <c r="B419" s="159"/>
      <c r="D419" s="160" t="s">
        <v>152</v>
      </c>
      <c r="E419" s="161" t="s">
        <v>1</v>
      </c>
      <c r="F419" s="162" t="s">
        <v>540</v>
      </c>
      <c r="H419" s="161" t="s">
        <v>1</v>
      </c>
      <c r="I419" s="163"/>
      <c r="L419" s="159"/>
      <c r="M419" s="164"/>
      <c r="N419" s="165"/>
      <c r="O419" s="165"/>
      <c r="P419" s="165"/>
      <c r="Q419" s="165"/>
      <c r="R419" s="165"/>
      <c r="S419" s="165"/>
      <c r="T419" s="166"/>
      <c r="AT419" s="161" t="s">
        <v>152</v>
      </c>
      <c r="AU419" s="161" t="s">
        <v>85</v>
      </c>
      <c r="AV419" s="13" t="s">
        <v>83</v>
      </c>
      <c r="AW419" s="13" t="s">
        <v>31</v>
      </c>
      <c r="AX419" s="13" t="s">
        <v>75</v>
      </c>
      <c r="AY419" s="161" t="s">
        <v>139</v>
      </c>
    </row>
    <row r="420" spans="2:51" s="14" customFormat="1" ht="12">
      <c r="B420" s="167"/>
      <c r="D420" s="160" t="s">
        <v>152</v>
      </c>
      <c r="E420" s="168" t="s">
        <v>1</v>
      </c>
      <c r="F420" s="169" t="s">
        <v>541</v>
      </c>
      <c r="H420" s="170">
        <v>11.16</v>
      </c>
      <c r="I420" s="171"/>
      <c r="L420" s="167"/>
      <c r="M420" s="172"/>
      <c r="N420" s="173"/>
      <c r="O420" s="173"/>
      <c r="P420" s="173"/>
      <c r="Q420" s="173"/>
      <c r="R420" s="173"/>
      <c r="S420" s="173"/>
      <c r="T420" s="174"/>
      <c r="AT420" s="168" t="s">
        <v>152</v>
      </c>
      <c r="AU420" s="168" t="s">
        <v>85</v>
      </c>
      <c r="AV420" s="14" t="s">
        <v>85</v>
      </c>
      <c r="AW420" s="14" t="s">
        <v>31</v>
      </c>
      <c r="AX420" s="14" t="s">
        <v>75</v>
      </c>
      <c r="AY420" s="168" t="s">
        <v>139</v>
      </c>
    </row>
    <row r="421" spans="2:51" s="13" customFormat="1" ht="12">
      <c r="B421" s="159"/>
      <c r="D421" s="160" t="s">
        <v>152</v>
      </c>
      <c r="E421" s="161" t="s">
        <v>1</v>
      </c>
      <c r="F421" s="162" t="s">
        <v>542</v>
      </c>
      <c r="H421" s="161" t="s">
        <v>1</v>
      </c>
      <c r="I421" s="163"/>
      <c r="L421" s="159"/>
      <c r="M421" s="164"/>
      <c r="N421" s="165"/>
      <c r="O421" s="165"/>
      <c r="P421" s="165"/>
      <c r="Q421" s="165"/>
      <c r="R421" s="165"/>
      <c r="S421" s="165"/>
      <c r="T421" s="166"/>
      <c r="AT421" s="161" t="s">
        <v>152</v>
      </c>
      <c r="AU421" s="161" t="s">
        <v>85</v>
      </c>
      <c r="AV421" s="13" t="s">
        <v>83</v>
      </c>
      <c r="AW421" s="13" t="s">
        <v>31</v>
      </c>
      <c r="AX421" s="13" t="s">
        <v>75</v>
      </c>
      <c r="AY421" s="161" t="s">
        <v>139</v>
      </c>
    </row>
    <row r="422" spans="2:51" s="14" customFormat="1" ht="12">
      <c r="B422" s="167"/>
      <c r="D422" s="160" t="s">
        <v>152</v>
      </c>
      <c r="E422" s="168" t="s">
        <v>1</v>
      </c>
      <c r="F422" s="169" t="s">
        <v>543</v>
      </c>
      <c r="H422" s="170">
        <v>9.5</v>
      </c>
      <c r="I422" s="171"/>
      <c r="L422" s="167"/>
      <c r="M422" s="172"/>
      <c r="N422" s="173"/>
      <c r="O422" s="173"/>
      <c r="P422" s="173"/>
      <c r="Q422" s="173"/>
      <c r="R422" s="173"/>
      <c r="S422" s="173"/>
      <c r="T422" s="174"/>
      <c r="AT422" s="168" t="s">
        <v>152</v>
      </c>
      <c r="AU422" s="168" t="s">
        <v>85</v>
      </c>
      <c r="AV422" s="14" t="s">
        <v>85</v>
      </c>
      <c r="AW422" s="14" t="s">
        <v>31</v>
      </c>
      <c r="AX422" s="14" t="s">
        <v>75</v>
      </c>
      <c r="AY422" s="168" t="s">
        <v>139</v>
      </c>
    </row>
    <row r="423" spans="2:51" s="13" customFormat="1" ht="12">
      <c r="B423" s="159"/>
      <c r="D423" s="160" t="s">
        <v>152</v>
      </c>
      <c r="E423" s="161" t="s">
        <v>1</v>
      </c>
      <c r="F423" s="162" t="s">
        <v>544</v>
      </c>
      <c r="H423" s="161" t="s">
        <v>1</v>
      </c>
      <c r="I423" s="163"/>
      <c r="L423" s="159"/>
      <c r="M423" s="164"/>
      <c r="N423" s="165"/>
      <c r="O423" s="165"/>
      <c r="P423" s="165"/>
      <c r="Q423" s="165"/>
      <c r="R423" s="165"/>
      <c r="S423" s="165"/>
      <c r="T423" s="166"/>
      <c r="AT423" s="161" t="s">
        <v>152</v>
      </c>
      <c r="AU423" s="161" t="s">
        <v>85</v>
      </c>
      <c r="AV423" s="13" t="s">
        <v>83</v>
      </c>
      <c r="AW423" s="13" t="s">
        <v>31</v>
      </c>
      <c r="AX423" s="13" t="s">
        <v>75</v>
      </c>
      <c r="AY423" s="161" t="s">
        <v>139</v>
      </c>
    </row>
    <row r="424" spans="2:51" s="14" customFormat="1" ht="12">
      <c r="B424" s="167"/>
      <c r="D424" s="160" t="s">
        <v>152</v>
      </c>
      <c r="E424" s="168" t="s">
        <v>1</v>
      </c>
      <c r="F424" s="169" t="s">
        <v>545</v>
      </c>
      <c r="H424" s="170">
        <v>12.74</v>
      </c>
      <c r="I424" s="171"/>
      <c r="L424" s="167"/>
      <c r="M424" s="172"/>
      <c r="N424" s="173"/>
      <c r="O424" s="173"/>
      <c r="P424" s="173"/>
      <c r="Q424" s="173"/>
      <c r="R424" s="173"/>
      <c r="S424" s="173"/>
      <c r="T424" s="174"/>
      <c r="AT424" s="168" t="s">
        <v>152</v>
      </c>
      <c r="AU424" s="168" t="s">
        <v>85</v>
      </c>
      <c r="AV424" s="14" t="s">
        <v>85</v>
      </c>
      <c r="AW424" s="14" t="s">
        <v>31</v>
      </c>
      <c r="AX424" s="14" t="s">
        <v>75</v>
      </c>
      <c r="AY424" s="168" t="s">
        <v>139</v>
      </c>
    </row>
    <row r="425" spans="2:51" s="15" customFormat="1" ht="12">
      <c r="B425" s="175"/>
      <c r="D425" s="160" t="s">
        <v>152</v>
      </c>
      <c r="E425" s="176" t="s">
        <v>1</v>
      </c>
      <c r="F425" s="177" t="s">
        <v>161</v>
      </c>
      <c r="H425" s="178">
        <v>74.86</v>
      </c>
      <c r="I425" s="179"/>
      <c r="L425" s="175"/>
      <c r="M425" s="180"/>
      <c r="N425" s="181"/>
      <c r="O425" s="181"/>
      <c r="P425" s="181"/>
      <c r="Q425" s="181"/>
      <c r="R425" s="181"/>
      <c r="S425" s="181"/>
      <c r="T425" s="182"/>
      <c r="AT425" s="176" t="s">
        <v>152</v>
      </c>
      <c r="AU425" s="176" t="s">
        <v>85</v>
      </c>
      <c r="AV425" s="15" t="s">
        <v>146</v>
      </c>
      <c r="AW425" s="15" t="s">
        <v>31</v>
      </c>
      <c r="AX425" s="15" t="s">
        <v>83</v>
      </c>
      <c r="AY425" s="176" t="s">
        <v>139</v>
      </c>
    </row>
    <row r="426" spans="1:65" s="2" customFormat="1" ht="22.15" customHeight="1">
      <c r="A426" s="32"/>
      <c r="B426" s="144"/>
      <c r="C426" s="145" t="s">
        <v>590</v>
      </c>
      <c r="D426" s="145" t="s">
        <v>142</v>
      </c>
      <c r="E426" s="146" t="s">
        <v>591</v>
      </c>
      <c r="F426" s="147" t="s">
        <v>592</v>
      </c>
      <c r="G426" s="148" t="s">
        <v>150</v>
      </c>
      <c r="H426" s="149">
        <v>4</v>
      </c>
      <c r="I426" s="150"/>
      <c r="J426" s="151">
        <f>ROUND(I426*H426,2)</f>
        <v>0</v>
      </c>
      <c r="K426" s="152"/>
      <c r="L426" s="33"/>
      <c r="M426" s="153" t="s">
        <v>1</v>
      </c>
      <c r="N426" s="154" t="s">
        <v>40</v>
      </c>
      <c r="O426" s="58"/>
      <c r="P426" s="155">
        <f>O426*H426</f>
        <v>0</v>
      </c>
      <c r="Q426" s="155">
        <v>0</v>
      </c>
      <c r="R426" s="155">
        <f>Q426*H426</f>
        <v>0</v>
      </c>
      <c r="S426" s="155">
        <v>0</v>
      </c>
      <c r="T426" s="156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57" t="s">
        <v>261</v>
      </c>
      <c r="AT426" s="157" t="s">
        <v>142</v>
      </c>
      <c r="AU426" s="157" t="s">
        <v>85</v>
      </c>
      <c r="AY426" s="17" t="s">
        <v>139</v>
      </c>
      <c r="BE426" s="158">
        <f>IF(N426="základní",J426,0)</f>
        <v>0</v>
      </c>
      <c r="BF426" s="158">
        <f>IF(N426="snížená",J426,0)</f>
        <v>0</v>
      </c>
      <c r="BG426" s="158">
        <f>IF(N426="zákl. přenesená",J426,0)</f>
        <v>0</v>
      </c>
      <c r="BH426" s="158">
        <f>IF(N426="sníž. přenesená",J426,0)</f>
        <v>0</v>
      </c>
      <c r="BI426" s="158">
        <f>IF(N426="nulová",J426,0)</f>
        <v>0</v>
      </c>
      <c r="BJ426" s="17" t="s">
        <v>83</v>
      </c>
      <c r="BK426" s="158">
        <f>ROUND(I426*H426,2)</f>
        <v>0</v>
      </c>
      <c r="BL426" s="17" t="s">
        <v>261</v>
      </c>
      <c r="BM426" s="157" t="s">
        <v>593</v>
      </c>
    </row>
    <row r="427" spans="2:51" s="13" customFormat="1" ht="12">
      <c r="B427" s="159"/>
      <c r="D427" s="160" t="s">
        <v>152</v>
      </c>
      <c r="E427" s="161" t="s">
        <v>1</v>
      </c>
      <c r="F427" s="162" t="s">
        <v>179</v>
      </c>
      <c r="H427" s="161" t="s">
        <v>1</v>
      </c>
      <c r="I427" s="163"/>
      <c r="L427" s="159"/>
      <c r="M427" s="164"/>
      <c r="N427" s="165"/>
      <c r="O427" s="165"/>
      <c r="P427" s="165"/>
      <c r="Q427" s="165"/>
      <c r="R427" s="165"/>
      <c r="S427" s="165"/>
      <c r="T427" s="166"/>
      <c r="AT427" s="161" t="s">
        <v>152</v>
      </c>
      <c r="AU427" s="161" t="s">
        <v>85</v>
      </c>
      <c r="AV427" s="13" t="s">
        <v>83</v>
      </c>
      <c r="AW427" s="13" t="s">
        <v>31</v>
      </c>
      <c r="AX427" s="13" t="s">
        <v>75</v>
      </c>
      <c r="AY427" s="161" t="s">
        <v>139</v>
      </c>
    </row>
    <row r="428" spans="2:51" s="14" customFormat="1" ht="12">
      <c r="B428" s="167"/>
      <c r="D428" s="160" t="s">
        <v>152</v>
      </c>
      <c r="E428" s="168" t="s">
        <v>1</v>
      </c>
      <c r="F428" s="169" t="s">
        <v>180</v>
      </c>
      <c r="H428" s="170">
        <v>4</v>
      </c>
      <c r="I428" s="171"/>
      <c r="L428" s="167"/>
      <c r="M428" s="172"/>
      <c r="N428" s="173"/>
      <c r="O428" s="173"/>
      <c r="P428" s="173"/>
      <c r="Q428" s="173"/>
      <c r="R428" s="173"/>
      <c r="S428" s="173"/>
      <c r="T428" s="174"/>
      <c r="AT428" s="168" t="s">
        <v>152</v>
      </c>
      <c r="AU428" s="168" t="s">
        <v>85</v>
      </c>
      <c r="AV428" s="14" t="s">
        <v>85</v>
      </c>
      <c r="AW428" s="14" t="s">
        <v>31</v>
      </c>
      <c r="AX428" s="14" t="s">
        <v>83</v>
      </c>
      <c r="AY428" s="168" t="s">
        <v>139</v>
      </c>
    </row>
    <row r="429" spans="1:65" s="2" customFormat="1" ht="13.9" customHeight="1">
      <c r="A429" s="32"/>
      <c r="B429" s="144"/>
      <c r="C429" s="183" t="s">
        <v>594</v>
      </c>
      <c r="D429" s="183" t="s">
        <v>286</v>
      </c>
      <c r="E429" s="184" t="s">
        <v>595</v>
      </c>
      <c r="F429" s="185" t="s">
        <v>596</v>
      </c>
      <c r="G429" s="186" t="s">
        <v>342</v>
      </c>
      <c r="H429" s="187">
        <v>4</v>
      </c>
      <c r="I429" s="188"/>
      <c r="J429" s="189">
        <f>ROUND(I429*H429,2)</f>
        <v>0</v>
      </c>
      <c r="K429" s="190"/>
      <c r="L429" s="191"/>
      <c r="M429" s="192" t="s">
        <v>1</v>
      </c>
      <c r="N429" s="193" t="s">
        <v>40</v>
      </c>
      <c r="O429" s="58"/>
      <c r="P429" s="155">
        <f>O429*H429</f>
        <v>0</v>
      </c>
      <c r="Q429" s="155">
        <v>0.001</v>
      </c>
      <c r="R429" s="155">
        <f>Q429*H429</f>
        <v>0.004</v>
      </c>
      <c r="S429" s="155">
        <v>0</v>
      </c>
      <c r="T429" s="156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57" t="s">
        <v>343</v>
      </c>
      <c r="AT429" s="157" t="s">
        <v>286</v>
      </c>
      <c r="AU429" s="157" t="s">
        <v>85</v>
      </c>
      <c r="AY429" s="17" t="s">
        <v>139</v>
      </c>
      <c r="BE429" s="158">
        <f>IF(N429="základní",J429,0)</f>
        <v>0</v>
      </c>
      <c r="BF429" s="158">
        <f>IF(N429="snížená",J429,0)</f>
        <v>0</v>
      </c>
      <c r="BG429" s="158">
        <f>IF(N429="zákl. přenesená",J429,0)</f>
        <v>0</v>
      </c>
      <c r="BH429" s="158">
        <f>IF(N429="sníž. přenesená",J429,0)</f>
        <v>0</v>
      </c>
      <c r="BI429" s="158">
        <f>IF(N429="nulová",J429,0)</f>
        <v>0</v>
      </c>
      <c r="BJ429" s="17" t="s">
        <v>83</v>
      </c>
      <c r="BK429" s="158">
        <f>ROUND(I429*H429,2)</f>
        <v>0</v>
      </c>
      <c r="BL429" s="17" t="s">
        <v>261</v>
      </c>
      <c r="BM429" s="157" t="s">
        <v>597</v>
      </c>
    </row>
    <row r="430" spans="1:65" s="2" customFormat="1" ht="13.9" customHeight="1">
      <c r="A430" s="32"/>
      <c r="B430" s="144"/>
      <c r="C430" s="145" t="s">
        <v>598</v>
      </c>
      <c r="D430" s="145" t="s">
        <v>142</v>
      </c>
      <c r="E430" s="146" t="s">
        <v>599</v>
      </c>
      <c r="F430" s="147" t="s">
        <v>600</v>
      </c>
      <c r="G430" s="148" t="s">
        <v>187</v>
      </c>
      <c r="H430" s="149">
        <v>11.28</v>
      </c>
      <c r="I430" s="150"/>
      <c r="J430" s="151">
        <f>ROUND(I430*H430,2)</f>
        <v>0</v>
      </c>
      <c r="K430" s="152"/>
      <c r="L430" s="33"/>
      <c r="M430" s="153" t="s">
        <v>1</v>
      </c>
      <c r="N430" s="154" t="s">
        <v>40</v>
      </c>
      <c r="O430" s="58"/>
      <c r="P430" s="155">
        <f>O430*H430</f>
        <v>0</v>
      </c>
      <c r="Q430" s="155">
        <v>0.00017</v>
      </c>
      <c r="R430" s="155">
        <f>Q430*H430</f>
        <v>0.0019176</v>
      </c>
      <c r="S430" s="155">
        <v>0</v>
      </c>
      <c r="T430" s="156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57" t="s">
        <v>261</v>
      </c>
      <c r="AT430" s="157" t="s">
        <v>142</v>
      </c>
      <c r="AU430" s="157" t="s">
        <v>85</v>
      </c>
      <c r="AY430" s="17" t="s">
        <v>139</v>
      </c>
      <c r="BE430" s="158">
        <f>IF(N430="základní",J430,0)</f>
        <v>0</v>
      </c>
      <c r="BF430" s="158">
        <f>IF(N430="snížená",J430,0)</f>
        <v>0</v>
      </c>
      <c r="BG430" s="158">
        <f>IF(N430="zákl. přenesená",J430,0)</f>
        <v>0</v>
      </c>
      <c r="BH430" s="158">
        <f>IF(N430="sníž. přenesená",J430,0)</f>
        <v>0</v>
      </c>
      <c r="BI430" s="158">
        <f>IF(N430="nulová",J430,0)</f>
        <v>0</v>
      </c>
      <c r="BJ430" s="17" t="s">
        <v>83</v>
      </c>
      <c r="BK430" s="158">
        <f>ROUND(I430*H430,2)</f>
        <v>0</v>
      </c>
      <c r="BL430" s="17" t="s">
        <v>261</v>
      </c>
      <c r="BM430" s="157" t="s">
        <v>601</v>
      </c>
    </row>
    <row r="431" spans="2:51" s="13" customFormat="1" ht="12">
      <c r="B431" s="159"/>
      <c r="D431" s="160" t="s">
        <v>152</v>
      </c>
      <c r="E431" s="161" t="s">
        <v>1</v>
      </c>
      <c r="F431" s="162" t="s">
        <v>158</v>
      </c>
      <c r="H431" s="161" t="s">
        <v>1</v>
      </c>
      <c r="I431" s="163"/>
      <c r="L431" s="159"/>
      <c r="M431" s="164"/>
      <c r="N431" s="165"/>
      <c r="O431" s="165"/>
      <c r="P431" s="165"/>
      <c r="Q431" s="165"/>
      <c r="R431" s="165"/>
      <c r="S431" s="165"/>
      <c r="T431" s="166"/>
      <c r="AT431" s="161" t="s">
        <v>152</v>
      </c>
      <c r="AU431" s="161" t="s">
        <v>85</v>
      </c>
      <c r="AV431" s="13" t="s">
        <v>83</v>
      </c>
      <c r="AW431" s="13" t="s">
        <v>31</v>
      </c>
      <c r="AX431" s="13" t="s">
        <v>75</v>
      </c>
      <c r="AY431" s="161" t="s">
        <v>139</v>
      </c>
    </row>
    <row r="432" spans="2:51" s="14" customFormat="1" ht="12">
      <c r="B432" s="167"/>
      <c r="D432" s="160" t="s">
        <v>152</v>
      </c>
      <c r="E432" s="168" t="s">
        <v>1</v>
      </c>
      <c r="F432" s="169" t="s">
        <v>194</v>
      </c>
      <c r="H432" s="170">
        <v>6.68</v>
      </c>
      <c r="I432" s="171"/>
      <c r="L432" s="167"/>
      <c r="M432" s="172"/>
      <c r="N432" s="173"/>
      <c r="O432" s="173"/>
      <c r="P432" s="173"/>
      <c r="Q432" s="173"/>
      <c r="R432" s="173"/>
      <c r="S432" s="173"/>
      <c r="T432" s="174"/>
      <c r="AT432" s="168" t="s">
        <v>152</v>
      </c>
      <c r="AU432" s="168" t="s">
        <v>85</v>
      </c>
      <c r="AV432" s="14" t="s">
        <v>85</v>
      </c>
      <c r="AW432" s="14" t="s">
        <v>31</v>
      </c>
      <c r="AX432" s="14" t="s">
        <v>75</v>
      </c>
      <c r="AY432" s="168" t="s">
        <v>139</v>
      </c>
    </row>
    <row r="433" spans="2:51" s="13" customFormat="1" ht="12">
      <c r="B433" s="159"/>
      <c r="D433" s="160" t="s">
        <v>152</v>
      </c>
      <c r="E433" s="161" t="s">
        <v>1</v>
      </c>
      <c r="F433" s="162" t="s">
        <v>160</v>
      </c>
      <c r="H433" s="161" t="s">
        <v>1</v>
      </c>
      <c r="I433" s="163"/>
      <c r="L433" s="159"/>
      <c r="M433" s="164"/>
      <c r="N433" s="165"/>
      <c r="O433" s="165"/>
      <c r="P433" s="165"/>
      <c r="Q433" s="165"/>
      <c r="R433" s="165"/>
      <c r="S433" s="165"/>
      <c r="T433" s="166"/>
      <c r="AT433" s="161" t="s">
        <v>152</v>
      </c>
      <c r="AU433" s="161" t="s">
        <v>85</v>
      </c>
      <c r="AV433" s="13" t="s">
        <v>83</v>
      </c>
      <c r="AW433" s="13" t="s">
        <v>31</v>
      </c>
      <c r="AX433" s="13" t="s">
        <v>75</v>
      </c>
      <c r="AY433" s="161" t="s">
        <v>139</v>
      </c>
    </row>
    <row r="434" spans="2:51" s="14" customFormat="1" ht="12">
      <c r="B434" s="167"/>
      <c r="D434" s="160" t="s">
        <v>152</v>
      </c>
      <c r="E434" s="168" t="s">
        <v>1</v>
      </c>
      <c r="F434" s="169" t="s">
        <v>195</v>
      </c>
      <c r="H434" s="170">
        <v>4.6</v>
      </c>
      <c r="I434" s="171"/>
      <c r="L434" s="167"/>
      <c r="M434" s="172"/>
      <c r="N434" s="173"/>
      <c r="O434" s="173"/>
      <c r="P434" s="173"/>
      <c r="Q434" s="173"/>
      <c r="R434" s="173"/>
      <c r="S434" s="173"/>
      <c r="T434" s="174"/>
      <c r="AT434" s="168" t="s">
        <v>152</v>
      </c>
      <c r="AU434" s="168" t="s">
        <v>85</v>
      </c>
      <c r="AV434" s="14" t="s">
        <v>85</v>
      </c>
      <c r="AW434" s="14" t="s">
        <v>31</v>
      </c>
      <c r="AX434" s="14" t="s">
        <v>75</v>
      </c>
      <c r="AY434" s="168" t="s">
        <v>139</v>
      </c>
    </row>
    <row r="435" spans="2:51" s="15" customFormat="1" ht="12">
      <c r="B435" s="175"/>
      <c r="D435" s="160" t="s">
        <v>152</v>
      </c>
      <c r="E435" s="176" t="s">
        <v>1</v>
      </c>
      <c r="F435" s="177" t="s">
        <v>161</v>
      </c>
      <c r="H435" s="178">
        <v>11.28</v>
      </c>
      <c r="I435" s="179"/>
      <c r="L435" s="175"/>
      <c r="M435" s="180"/>
      <c r="N435" s="181"/>
      <c r="O435" s="181"/>
      <c r="P435" s="181"/>
      <c r="Q435" s="181"/>
      <c r="R435" s="181"/>
      <c r="S435" s="181"/>
      <c r="T435" s="182"/>
      <c r="AT435" s="176" t="s">
        <v>152</v>
      </c>
      <c r="AU435" s="176" t="s">
        <v>85</v>
      </c>
      <c r="AV435" s="15" t="s">
        <v>146</v>
      </c>
      <c r="AW435" s="15" t="s">
        <v>31</v>
      </c>
      <c r="AX435" s="15" t="s">
        <v>83</v>
      </c>
      <c r="AY435" s="176" t="s">
        <v>139</v>
      </c>
    </row>
    <row r="436" spans="1:65" s="2" customFormat="1" ht="13.9" customHeight="1">
      <c r="A436" s="32"/>
      <c r="B436" s="144"/>
      <c r="C436" s="183" t="s">
        <v>602</v>
      </c>
      <c r="D436" s="183" t="s">
        <v>286</v>
      </c>
      <c r="E436" s="184" t="s">
        <v>603</v>
      </c>
      <c r="F436" s="185" t="s">
        <v>604</v>
      </c>
      <c r="G436" s="186" t="s">
        <v>187</v>
      </c>
      <c r="H436" s="187">
        <v>20</v>
      </c>
      <c r="I436" s="188"/>
      <c r="J436" s="189">
        <f>ROUND(I436*H436,2)</f>
        <v>0</v>
      </c>
      <c r="K436" s="190"/>
      <c r="L436" s="191"/>
      <c r="M436" s="192" t="s">
        <v>1</v>
      </c>
      <c r="N436" s="193" t="s">
        <v>40</v>
      </c>
      <c r="O436" s="58"/>
      <c r="P436" s="155">
        <f>O436*H436</f>
        <v>0</v>
      </c>
      <c r="Q436" s="155">
        <v>5E-05</v>
      </c>
      <c r="R436" s="155">
        <f>Q436*H436</f>
        <v>0.001</v>
      </c>
      <c r="S436" s="155">
        <v>0</v>
      </c>
      <c r="T436" s="156">
        <f>S436*H436</f>
        <v>0</v>
      </c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R436" s="157" t="s">
        <v>343</v>
      </c>
      <c r="AT436" s="157" t="s">
        <v>286</v>
      </c>
      <c r="AU436" s="157" t="s">
        <v>85</v>
      </c>
      <c r="AY436" s="17" t="s">
        <v>139</v>
      </c>
      <c r="BE436" s="158">
        <f>IF(N436="základní",J436,0)</f>
        <v>0</v>
      </c>
      <c r="BF436" s="158">
        <f>IF(N436="snížená",J436,0)</f>
        <v>0</v>
      </c>
      <c r="BG436" s="158">
        <f>IF(N436="zákl. přenesená",J436,0)</f>
        <v>0</v>
      </c>
      <c r="BH436" s="158">
        <f>IF(N436="sníž. přenesená",J436,0)</f>
        <v>0</v>
      </c>
      <c r="BI436" s="158">
        <f>IF(N436="nulová",J436,0)</f>
        <v>0</v>
      </c>
      <c r="BJ436" s="17" t="s">
        <v>83</v>
      </c>
      <c r="BK436" s="158">
        <f>ROUND(I436*H436,2)</f>
        <v>0</v>
      </c>
      <c r="BL436" s="17" t="s">
        <v>261</v>
      </c>
      <c r="BM436" s="157" t="s">
        <v>605</v>
      </c>
    </row>
    <row r="437" spans="1:65" s="2" customFormat="1" ht="22.15" customHeight="1">
      <c r="A437" s="32"/>
      <c r="B437" s="144"/>
      <c r="C437" s="145" t="s">
        <v>606</v>
      </c>
      <c r="D437" s="145" t="s">
        <v>142</v>
      </c>
      <c r="E437" s="146" t="s">
        <v>607</v>
      </c>
      <c r="F437" s="147" t="s">
        <v>608</v>
      </c>
      <c r="G437" s="148" t="s">
        <v>150</v>
      </c>
      <c r="H437" s="149">
        <v>4</v>
      </c>
      <c r="I437" s="150"/>
      <c r="J437" s="151">
        <f>ROUND(I437*H437,2)</f>
        <v>0</v>
      </c>
      <c r="K437" s="152"/>
      <c r="L437" s="33"/>
      <c r="M437" s="153" t="s">
        <v>1</v>
      </c>
      <c r="N437" s="154" t="s">
        <v>40</v>
      </c>
      <c r="O437" s="58"/>
      <c r="P437" s="155">
        <f>O437*H437</f>
        <v>0</v>
      </c>
      <c r="Q437" s="155">
        <v>5E-05</v>
      </c>
      <c r="R437" s="155">
        <f>Q437*H437</f>
        <v>0.0002</v>
      </c>
      <c r="S437" s="155">
        <v>0</v>
      </c>
      <c r="T437" s="156">
        <f>S437*H437</f>
        <v>0</v>
      </c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R437" s="157" t="s">
        <v>261</v>
      </c>
      <c r="AT437" s="157" t="s">
        <v>142</v>
      </c>
      <c r="AU437" s="157" t="s">
        <v>85</v>
      </c>
      <c r="AY437" s="17" t="s">
        <v>139</v>
      </c>
      <c r="BE437" s="158">
        <f>IF(N437="základní",J437,0)</f>
        <v>0</v>
      </c>
      <c r="BF437" s="158">
        <f>IF(N437="snížená",J437,0)</f>
        <v>0</v>
      </c>
      <c r="BG437" s="158">
        <f>IF(N437="zákl. přenesená",J437,0)</f>
        <v>0</v>
      </c>
      <c r="BH437" s="158">
        <f>IF(N437="sníž. přenesená",J437,0)</f>
        <v>0</v>
      </c>
      <c r="BI437" s="158">
        <f>IF(N437="nulová",J437,0)</f>
        <v>0</v>
      </c>
      <c r="BJ437" s="17" t="s">
        <v>83</v>
      </c>
      <c r="BK437" s="158">
        <f>ROUND(I437*H437,2)</f>
        <v>0</v>
      </c>
      <c r="BL437" s="17" t="s">
        <v>261</v>
      </c>
      <c r="BM437" s="157" t="s">
        <v>609</v>
      </c>
    </row>
    <row r="438" spans="1:65" s="2" customFormat="1" ht="22.15" customHeight="1">
      <c r="A438" s="32"/>
      <c r="B438" s="144"/>
      <c r="C438" s="145" t="s">
        <v>610</v>
      </c>
      <c r="D438" s="145" t="s">
        <v>142</v>
      </c>
      <c r="E438" s="146" t="s">
        <v>611</v>
      </c>
      <c r="F438" s="147" t="s">
        <v>612</v>
      </c>
      <c r="G438" s="148" t="s">
        <v>310</v>
      </c>
      <c r="H438" s="149">
        <v>2.03</v>
      </c>
      <c r="I438" s="150"/>
      <c r="J438" s="151">
        <f>ROUND(I438*H438,2)</f>
        <v>0</v>
      </c>
      <c r="K438" s="152"/>
      <c r="L438" s="33"/>
      <c r="M438" s="153" t="s">
        <v>1</v>
      </c>
      <c r="N438" s="154" t="s">
        <v>40</v>
      </c>
      <c r="O438" s="58"/>
      <c r="P438" s="155">
        <f>O438*H438</f>
        <v>0</v>
      </c>
      <c r="Q438" s="155">
        <v>0</v>
      </c>
      <c r="R438" s="155">
        <f>Q438*H438</f>
        <v>0</v>
      </c>
      <c r="S438" s="155">
        <v>0</v>
      </c>
      <c r="T438" s="156">
        <f>S438*H438</f>
        <v>0</v>
      </c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R438" s="157" t="s">
        <v>261</v>
      </c>
      <c r="AT438" s="157" t="s">
        <v>142</v>
      </c>
      <c r="AU438" s="157" t="s">
        <v>85</v>
      </c>
      <c r="AY438" s="17" t="s">
        <v>139</v>
      </c>
      <c r="BE438" s="158">
        <f>IF(N438="základní",J438,0)</f>
        <v>0</v>
      </c>
      <c r="BF438" s="158">
        <f>IF(N438="snížená",J438,0)</f>
        <v>0</v>
      </c>
      <c r="BG438" s="158">
        <f>IF(N438="zákl. přenesená",J438,0)</f>
        <v>0</v>
      </c>
      <c r="BH438" s="158">
        <f>IF(N438="sníž. přenesená",J438,0)</f>
        <v>0</v>
      </c>
      <c r="BI438" s="158">
        <f>IF(N438="nulová",J438,0)</f>
        <v>0</v>
      </c>
      <c r="BJ438" s="17" t="s">
        <v>83</v>
      </c>
      <c r="BK438" s="158">
        <f>ROUND(I438*H438,2)</f>
        <v>0</v>
      </c>
      <c r="BL438" s="17" t="s">
        <v>261</v>
      </c>
      <c r="BM438" s="157" t="s">
        <v>613</v>
      </c>
    </row>
    <row r="439" spans="1:65" s="2" customFormat="1" ht="22.15" customHeight="1">
      <c r="A439" s="32"/>
      <c r="B439" s="144"/>
      <c r="C439" s="145" t="s">
        <v>614</v>
      </c>
      <c r="D439" s="145" t="s">
        <v>142</v>
      </c>
      <c r="E439" s="146" t="s">
        <v>615</v>
      </c>
      <c r="F439" s="147" t="s">
        <v>616</v>
      </c>
      <c r="G439" s="148" t="s">
        <v>310</v>
      </c>
      <c r="H439" s="149">
        <v>2.03</v>
      </c>
      <c r="I439" s="150"/>
      <c r="J439" s="151">
        <f>ROUND(I439*H439,2)</f>
        <v>0</v>
      </c>
      <c r="K439" s="152"/>
      <c r="L439" s="33"/>
      <c r="M439" s="153" t="s">
        <v>1</v>
      </c>
      <c r="N439" s="154" t="s">
        <v>40</v>
      </c>
      <c r="O439" s="58"/>
      <c r="P439" s="155">
        <f>O439*H439</f>
        <v>0</v>
      </c>
      <c r="Q439" s="155">
        <v>0</v>
      </c>
      <c r="R439" s="155">
        <f>Q439*H439</f>
        <v>0</v>
      </c>
      <c r="S439" s="155">
        <v>0</v>
      </c>
      <c r="T439" s="156">
        <f>S439*H439</f>
        <v>0</v>
      </c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R439" s="157" t="s">
        <v>261</v>
      </c>
      <c r="AT439" s="157" t="s">
        <v>142</v>
      </c>
      <c r="AU439" s="157" t="s">
        <v>85</v>
      </c>
      <c r="AY439" s="17" t="s">
        <v>139</v>
      </c>
      <c r="BE439" s="158">
        <f>IF(N439="základní",J439,0)</f>
        <v>0</v>
      </c>
      <c r="BF439" s="158">
        <f>IF(N439="snížená",J439,0)</f>
        <v>0</v>
      </c>
      <c r="BG439" s="158">
        <f>IF(N439="zákl. přenesená",J439,0)</f>
        <v>0</v>
      </c>
      <c r="BH439" s="158">
        <f>IF(N439="sníž. přenesená",J439,0)</f>
        <v>0</v>
      </c>
      <c r="BI439" s="158">
        <f>IF(N439="nulová",J439,0)</f>
        <v>0</v>
      </c>
      <c r="BJ439" s="17" t="s">
        <v>83</v>
      </c>
      <c r="BK439" s="158">
        <f>ROUND(I439*H439,2)</f>
        <v>0</v>
      </c>
      <c r="BL439" s="17" t="s">
        <v>261</v>
      </c>
      <c r="BM439" s="157" t="s">
        <v>617</v>
      </c>
    </row>
    <row r="440" spans="2:63" s="12" customFormat="1" ht="22.9" customHeight="1">
      <c r="B440" s="131"/>
      <c r="D440" s="132" t="s">
        <v>74</v>
      </c>
      <c r="E440" s="142" t="s">
        <v>618</v>
      </c>
      <c r="F440" s="142" t="s">
        <v>619</v>
      </c>
      <c r="I440" s="134"/>
      <c r="J440" s="143">
        <f>BK440</f>
        <v>0</v>
      </c>
      <c r="L440" s="131"/>
      <c r="M440" s="136"/>
      <c r="N440" s="137"/>
      <c r="O440" s="137"/>
      <c r="P440" s="138">
        <f>SUM(P441:P510)</f>
        <v>0</v>
      </c>
      <c r="Q440" s="137"/>
      <c r="R440" s="138">
        <f>SUM(R441:R510)</f>
        <v>3.0238676000000004</v>
      </c>
      <c r="S440" s="137"/>
      <c r="T440" s="139">
        <f>SUM(T441:T510)</f>
        <v>0.9500550000000001</v>
      </c>
      <c r="AR440" s="132" t="s">
        <v>85</v>
      </c>
      <c r="AT440" s="140" t="s">
        <v>74</v>
      </c>
      <c r="AU440" s="140" t="s">
        <v>83</v>
      </c>
      <c r="AY440" s="132" t="s">
        <v>139</v>
      </c>
      <c r="BK440" s="141">
        <f>SUM(BK441:BK510)</f>
        <v>0</v>
      </c>
    </row>
    <row r="441" spans="1:65" s="2" customFormat="1" ht="13.9" customHeight="1">
      <c r="A441" s="32"/>
      <c r="B441" s="144"/>
      <c r="C441" s="145" t="s">
        <v>277</v>
      </c>
      <c r="D441" s="145" t="s">
        <v>142</v>
      </c>
      <c r="E441" s="146" t="s">
        <v>620</v>
      </c>
      <c r="F441" s="147" t="s">
        <v>621</v>
      </c>
      <c r="G441" s="148" t="s">
        <v>150</v>
      </c>
      <c r="H441" s="149">
        <v>10.5</v>
      </c>
      <c r="I441" s="150"/>
      <c r="J441" s="151">
        <f>ROUND(I441*H441,2)</f>
        <v>0</v>
      </c>
      <c r="K441" s="152"/>
      <c r="L441" s="33"/>
      <c r="M441" s="153" t="s">
        <v>1</v>
      </c>
      <c r="N441" s="154" t="s">
        <v>40</v>
      </c>
      <c r="O441" s="58"/>
      <c r="P441" s="155">
        <f>O441*H441</f>
        <v>0</v>
      </c>
      <c r="Q441" s="155">
        <v>0</v>
      </c>
      <c r="R441" s="155">
        <f>Q441*H441</f>
        <v>0</v>
      </c>
      <c r="S441" s="155">
        <v>0</v>
      </c>
      <c r="T441" s="156">
        <f>S441*H441</f>
        <v>0</v>
      </c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R441" s="157" t="s">
        <v>261</v>
      </c>
      <c r="AT441" s="157" t="s">
        <v>142</v>
      </c>
      <c r="AU441" s="157" t="s">
        <v>85</v>
      </c>
      <c r="AY441" s="17" t="s">
        <v>139</v>
      </c>
      <c r="BE441" s="158">
        <f>IF(N441="základní",J441,0)</f>
        <v>0</v>
      </c>
      <c r="BF441" s="158">
        <f>IF(N441="snížená",J441,0)</f>
        <v>0</v>
      </c>
      <c r="BG441" s="158">
        <f>IF(N441="zákl. přenesená",J441,0)</f>
        <v>0</v>
      </c>
      <c r="BH441" s="158">
        <f>IF(N441="sníž. přenesená",J441,0)</f>
        <v>0</v>
      </c>
      <c r="BI441" s="158">
        <f>IF(N441="nulová",J441,0)</f>
        <v>0</v>
      </c>
      <c r="BJ441" s="17" t="s">
        <v>83</v>
      </c>
      <c r="BK441" s="158">
        <f>ROUND(I441*H441,2)</f>
        <v>0</v>
      </c>
      <c r="BL441" s="17" t="s">
        <v>261</v>
      </c>
      <c r="BM441" s="157" t="s">
        <v>622</v>
      </c>
    </row>
    <row r="442" spans="2:51" s="13" customFormat="1" ht="12">
      <c r="B442" s="159"/>
      <c r="D442" s="160" t="s">
        <v>152</v>
      </c>
      <c r="E442" s="161" t="s">
        <v>1</v>
      </c>
      <c r="F442" s="162" t="s">
        <v>177</v>
      </c>
      <c r="H442" s="161" t="s">
        <v>1</v>
      </c>
      <c r="I442" s="163"/>
      <c r="L442" s="159"/>
      <c r="M442" s="164"/>
      <c r="N442" s="165"/>
      <c r="O442" s="165"/>
      <c r="P442" s="165"/>
      <c r="Q442" s="165"/>
      <c r="R442" s="165"/>
      <c r="S442" s="165"/>
      <c r="T442" s="166"/>
      <c r="AT442" s="161" t="s">
        <v>152</v>
      </c>
      <c r="AU442" s="161" t="s">
        <v>85</v>
      </c>
      <c r="AV442" s="13" t="s">
        <v>83</v>
      </c>
      <c r="AW442" s="13" t="s">
        <v>31</v>
      </c>
      <c r="AX442" s="13" t="s">
        <v>75</v>
      </c>
      <c r="AY442" s="161" t="s">
        <v>139</v>
      </c>
    </row>
    <row r="443" spans="2:51" s="14" customFormat="1" ht="12">
      <c r="B443" s="167"/>
      <c r="D443" s="160" t="s">
        <v>152</v>
      </c>
      <c r="E443" s="168" t="s">
        <v>1</v>
      </c>
      <c r="F443" s="169" t="s">
        <v>178</v>
      </c>
      <c r="H443" s="170">
        <v>10.5</v>
      </c>
      <c r="I443" s="171"/>
      <c r="L443" s="167"/>
      <c r="M443" s="172"/>
      <c r="N443" s="173"/>
      <c r="O443" s="173"/>
      <c r="P443" s="173"/>
      <c r="Q443" s="173"/>
      <c r="R443" s="173"/>
      <c r="S443" s="173"/>
      <c r="T443" s="174"/>
      <c r="AT443" s="168" t="s">
        <v>152</v>
      </c>
      <c r="AU443" s="168" t="s">
        <v>85</v>
      </c>
      <c r="AV443" s="14" t="s">
        <v>85</v>
      </c>
      <c r="AW443" s="14" t="s">
        <v>31</v>
      </c>
      <c r="AX443" s="14" t="s">
        <v>83</v>
      </c>
      <c r="AY443" s="168" t="s">
        <v>139</v>
      </c>
    </row>
    <row r="444" spans="1:65" s="2" customFormat="1" ht="22.15" customHeight="1">
      <c r="A444" s="32"/>
      <c r="B444" s="144"/>
      <c r="C444" s="145" t="s">
        <v>293</v>
      </c>
      <c r="D444" s="145" t="s">
        <v>142</v>
      </c>
      <c r="E444" s="146" t="s">
        <v>623</v>
      </c>
      <c r="F444" s="147" t="s">
        <v>624</v>
      </c>
      <c r="G444" s="148" t="s">
        <v>150</v>
      </c>
      <c r="H444" s="149">
        <v>265</v>
      </c>
      <c r="I444" s="150"/>
      <c r="J444" s="151">
        <f>ROUND(I444*H444,2)</f>
        <v>0</v>
      </c>
      <c r="K444" s="152"/>
      <c r="L444" s="33"/>
      <c r="M444" s="153" t="s">
        <v>1</v>
      </c>
      <c r="N444" s="154" t="s">
        <v>40</v>
      </c>
      <c r="O444" s="58"/>
      <c r="P444" s="155">
        <f>O444*H444</f>
        <v>0</v>
      </c>
      <c r="Q444" s="155">
        <v>0</v>
      </c>
      <c r="R444" s="155">
        <f>Q444*H444</f>
        <v>0</v>
      </c>
      <c r="S444" s="155">
        <v>0</v>
      </c>
      <c r="T444" s="156">
        <f>S444*H444</f>
        <v>0</v>
      </c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R444" s="157" t="s">
        <v>261</v>
      </c>
      <c r="AT444" s="157" t="s">
        <v>142</v>
      </c>
      <c r="AU444" s="157" t="s">
        <v>85</v>
      </c>
      <c r="AY444" s="17" t="s">
        <v>139</v>
      </c>
      <c r="BE444" s="158">
        <f>IF(N444="základní",J444,0)</f>
        <v>0</v>
      </c>
      <c r="BF444" s="158">
        <f>IF(N444="snížená",J444,0)</f>
        <v>0</v>
      </c>
      <c r="BG444" s="158">
        <f>IF(N444="zákl. přenesená",J444,0)</f>
        <v>0</v>
      </c>
      <c r="BH444" s="158">
        <f>IF(N444="sníž. přenesená",J444,0)</f>
        <v>0</v>
      </c>
      <c r="BI444" s="158">
        <f>IF(N444="nulová",J444,0)</f>
        <v>0</v>
      </c>
      <c r="BJ444" s="17" t="s">
        <v>83</v>
      </c>
      <c r="BK444" s="158">
        <f>ROUND(I444*H444,2)</f>
        <v>0</v>
      </c>
      <c r="BL444" s="17" t="s">
        <v>261</v>
      </c>
      <c r="BM444" s="157" t="s">
        <v>625</v>
      </c>
    </row>
    <row r="445" spans="2:51" s="13" customFormat="1" ht="12">
      <c r="B445" s="159"/>
      <c r="D445" s="160" t="s">
        <v>152</v>
      </c>
      <c r="E445" s="161" t="s">
        <v>1</v>
      </c>
      <c r="F445" s="162" t="s">
        <v>626</v>
      </c>
      <c r="H445" s="161" t="s">
        <v>1</v>
      </c>
      <c r="I445" s="163"/>
      <c r="L445" s="159"/>
      <c r="M445" s="164"/>
      <c r="N445" s="165"/>
      <c r="O445" s="165"/>
      <c r="P445" s="165"/>
      <c r="Q445" s="165"/>
      <c r="R445" s="165"/>
      <c r="S445" s="165"/>
      <c r="T445" s="166"/>
      <c r="AT445" s="161" t="s">
        <v>152</v>
      </c>
      <c r="AU445" s="161" t="s">
        <v>85</v>
      </c>
      <c r="AV445" s="13" t="s">
        <v>83</v>
      </c>
      <c r="AW445" s="13" t="s">
        <v>31</v>
      </c>
      <c r="AX445" s="13" t="s">
        <v>75</v>
      </c>
      <c r="AY445" s="161" t="s">
        <v>139</v>
      </c>
    </row>
    <row r="446" spans="2:51" s="14" customFormat="1" ht="12">
      <c r="B446" s="167"/>
      <c r="D446" s="160" t="s">
        <v>152</v>
      </c>
      <c r="E446" s="168" t="s">
        <v>1</v>
      </c>
      <c r="F446" s="169" t="s">
        <v>204</v>
      </c>
      <c r="H446" s="170">
        <v>250</v>
      </c>
      <c r="I446" s="171"/>
      <c r="L446" s="167"/>
      <c r="M446" s="172"/>
      <c r="N446" s="173"/>
      <c r="O446" s="173"/>
      <c r="P446" s="173"/>
      <c r="Q446" s="173"/>
      <c r="R446" s="173"/>
      <c r="S446" s="173"/>
      <c r="T446" s="174"/>
      <c r="AT446" s="168" t="s">
        <v>152</v>
      </c>
      <c r="AU446" s="168" t="s">
        <v>85</v>
      </c>
      <c r="AV446" s="14" t="s">
        <v>85</v>
      </c>
      <c r="AW446" s="14" t="s">
        <v>31</v>
      </c>
      <c r="AX446" s="14" t="s">
        <v>75</v>
      </c>
      <c r="AY446" s="168" t="s">
        <v>139</v>
      </c>
    </row>
    <row r="447" spans="2:51" s="13" customFormat="1" ht="12">
      <c r="B447" s="159"/>
      <c r="D447" s="160" t="s">
        <v>152</v>
      </c>
      <c r="E447" s="161" t="s">
        <v>1</v>
      </c>
      <c r="F447" s="162" t="s">
        <v>627</v>
      </c>
      <c r="H447" s="161" t="s">
        <v>1</v>
      </c>
      <c r="I447" s="163"/>
      <c r="L447" s="159"/>
      <c r="M447" s="164"/>
      <c r="N447" s="165"/>
      <c r="O447" s="165"/>
      <c r="P447" s="165"/>
      <c r="Q447" s="165"/>
      <c r="R447" s="165"/>
      <c r="S447" s="165"/>
      <c r="T447" s="166"/>
      <c r="AT447" s="161" t="s">
        <v>152</v>
      </c>
      <c r="AU447" s="161" t="s">
        <v>85</v>
      </c>
      <c r="AV447" s="13" t="s">
        <v>83</v>
      </c>
      <c r="AW447" s="13" t="s">
        <v>31</v>
      </c>
      <c r="AX447" s="13" t="s">
        <v>75</v>
      </c>
      <c r="AY447" s="161" t="s">
        <v>139</v>
      </c>
    </row>
    <row r="448" spans="2:51" s="14" customFormat="1" ht="12">
      <c r="B448" s="167"/>
      <c r="D448" s="160" t="s">
        <v>152</v>
      </c>
      <c r="E448" s="168" t="s">
        <v>1</v>
      </c>
      <c r="F448" s="169" t="s">
        <v>207</v>
      </c>
      <c r="H448" s="170">
        <v>15</v>
      </c>
      <c r="I448" s="171"/>
      <c r="L448" s="167"/>
      <c r="M448" s="172"/>
      <c r="N448" s="173"/>
      <c r="O448" s="173"/>
      <c r="P448" s="173"/>
      <c r="Q448" s="173"/>
      <c r="R448" s="173"/>
      <c r="S448" s="173"/>
      <c r="T448" s="174"/>
      <c r="AT448" s="168" t="s">
        <v>152</v>
      </c>
      <c r="AU448" s="168" t="s">
        <v>85</v>
      </c>
      <c r="AV448" s="14" t="s">
        <v>85</v>
      </c>
      <c r="AW448" s="14" t="s">
        <v>31</v>
      </c>
      <c r="AX448" s="14" t="s">
        <v>75</v>
      </c>
      <c r="AY448" s="168" t="s">
        <v>139</v>
      </c>
    </row>
    <row r="449" spans="2:51" s="15" customFormat="1" ht="12">
      <c r="B449" s="175"/>
      <c r="D449" s="160" t="s">
        <v>152</v>
      </c>
      <c r="E449" s="176" t="s">
        <v>1</v>
      </c>
      <c r="F449" s="177" t="s">
        <v>161</v>
      </c>
      <c r="H449" s="178">
        <v>265</v>
      </c>
      <c r="I449" s="179"/>
      <c r="L449" s="175"/>
      <c r="M449" s="180"/>
      <c r="N449" s="181"/>
      <c r="O449" s="181"/>
      <c r="P449" s="181"/>
      <c r="Q449" s="181"/>
      <c r="R449" s="181"/>
      <c r="S449" s="181"/>
      <c r="T449" s="182"/>
      <c r="AT449" s="176" t="s">
        <v>152</v>
      </c>
      <c r="AU449" s="176" t="s">
        <v>85</v>
      </c>
      <c r="AV449" s="15" t="s">
        <v>146</v>
      </c>
      <c r="AW449" s="15" t="s">
        <v>31</v>
      </c>
      <c r="AX449" s="15" t="s">
        <v>83</v>
      </c>
      <c r="AY449" s="176" t="s">
        <v>139</v>
      </c>
    </row>
    <row r="450" spans="1:65" s="2" customFormat="1" ht="22.15" customHeight="1">
      <c r="A450" s="32"/>
      <c r="B450" s="144"/>
      <c r="C450" s="145" t="s">
        <v>299</v>
      </c>
      <c r="D450" s="145" t="s">
        <v>142</v>
      </c>
      <c r="E450" s="146" t="s">
        <v>628</v>
      </c>
      <c r="F450" s="147" t="s">
        <v>629</v>
      </c>
      <c r="G450" s="148" t="s">
        <v>150</v>
      </c>
      <c r="H450" s="149">
        <v>275.5</v>
      </c>
      <c r="I450" s="150"/>
      <c r="J450" s="151">
        <f>ROUND(I450*H450,2)</f>
        <v>0</v>
      </c>
      <c r="K450" s="152"/>
      <c r="L450" s="33"/>
      <c r="M450" s="153" t="s">
        <v>1</v>
      </c>
      <c r="N450" s="154" t="s">
        <v>40</v>
      </c>
      <c r="O450" s="58"/>
      <c r="P450" s="155">
        <f>O450*H450</f>
        <v>0</v>
      </c>
      <c r="Q450" s="155">
        <v>7E-05</v>
      </c>
      <c r="R450" s="155">
        <f>Q450*H450</f>
        <v>0.019284999999999997</v>
      </c>
      <c r="S450" s="155">
        <v>0</v>
      </c>
      <c r="T450" s="156">
        <f>S450*H450</f>
        <v>0</v>
      </c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R450" s="157" t="s">
        <v>261</v>
      </c>
      <c r="AT450" s="157" t="s">
        <v>142</v>
      </c>
      <c r="AU450" s="157" t="s">
        <v>85</v>
      </c>
      <c r="AY450" s="17" t="s">
        <v>139</v>
      </c>
      <c r="BE450" s="158">
        <f>IF(N450="základní",J450,0)</f>
        <v>0</v>
      </c>
      <c r="BF450" s="158">
        <f>IF(N450="snížená",J450,0)</f>
        <v>0</v>
      </c>
      <c r="BG450" s="158">
        <f>IF(N450="zákl. přenesená",J450,0)</f>
        <v>0</v>
      </c>
      <c r="BH450" s="158">
        <f>IF(N450="sníž. přenesená",J450,0)</f>
        <v>0</v>
      </c>
      <c r="BI450" s="158">
        <f>IF(N450="nulová",J450,0)</f>
        <v>0</v>
      </c>
      <c r="BJ450" s="17" t="s">
        <v>83</v>
      </c>
      <c r="BK450" s="158">
        <f>ROUND(I450*H450,2)</f>
        <v>0</v>
      </c>
      <c r="BL450" s="17" t="s">
        <v>261</v>
      </c>
      <c r="BM450" s="157" t="s">
        <v>630</v>
      </c>
    </row>
    <row r="451" spans="2:51" s="13" customFormat="1" ht="12">
      <c r="B451" s="159"/>
      <c r="D451" s="160" t="s">
        <v>152</v>
      </c>
      <c r="E451" s="161" t="s">
        <v>1</v>
      </c>
      <c r="F451" s="162" t="s">
        <v>626</v>
      </c>
      <c r="H451" s="161" t="s">
        <v>1</v>
      </c>
      <c r="I451" s="163"/>
      <c r="L451" s="159"/>
      <c r="M451" s="164"/>
      <c r="N451" s="165"/>
      <c r="O451" s="165"/>
      <c r="P451" s="165"/>
      <c r="Q451" s="165"/>
      <c r="R451" s="165"/>
      <c r="S451" s="165"/>
      <c r="T451" s="166"/>
      <c r="AT451" s="161" t="s">
        <v>152</v>
      </c>
      <c r="AU451" s="161" t="s">
        <v>85</v>
      </c>
      <c r="AV451" s="13" t="s">
        <v>83</v>
      </c>
      <c r="AW451" s="13" t="s">
        <v>31</v>
      </c>
      <c r="AX451" s="13" t="s">
        <v>75</v>
      </c>
      <c r="AY451" s="161" t="s">
        <v>139</v>
      </c>
    </row>
    <row r="452" spans="2:51" s="14" customFormat="1" ht="12">
      <c r="B452" s="167"/>
      <c r="D452" s="160" t="s">
        <v>152</v>
      </c>
      <c r="E452" s="168" t="s">
        <v>1</v>
      </c>
      <c r="F452" s="169" t="s">
        <v>204</v>
      </c>
      <c r="H452" s="170">
        <v>250</v>
      </c>
      <c r="I452" s="171"/>
      <c r="L452" s="167"/>
      <c r="M452" s="172"/>
      <c r="N452" s="173"/>
      <c r="O452" s="173"/>
      <c r="P452" s="173"/>
      <c r="Q452" s="173"/>
      <c r="R452" s="173"/>
      <c r="S452" s="173"/>
      <c r="T452" s="174"/>
      <c r="AT452" s="168" t="s">
        <v>152</v>
      </c>
      <c r="AU452" s="168" t="s">
        <v>85</v>
      </c>
      <c r="AV452" s="14" t="s">
        <v>85</v>
      </c>
      <c r="AW452" s="14" t="s">
        <v>31</v>
      </c>
      <c r="AX452" s="14" t="s">
        <v>75</v>
      </c>
      <c r="AY452" s="168" t="s">
        <v>139</v>
      </c>
    </row>
    <row r="453" spans="2:51" s="13" customFormat="1" ht="12">
      <c r="B453" s="159"/>
      <c r="D453" s="160" t="s">
        <v>152</v>
      </c>
      <c r="E453" s="161" t="s">
        <v>1</v>
      </c>
      <c r="F453" s="162" t="s">
        <v>177</v>
      </c>
      <c r="H453" s="161" t="s">
        <v>1</v>
      </c>
      <c r="I453" s="163"/>
      <c r="L453" s="159"/>
      <c r="M453" s="164"/>
      <c r="N453" s="165"/>
      <c r="O453" s="165"/>
      <c r="P453" s="165"/>
      <c r="Q453" s="165"/>
      <c r="R453" s="165"/>
      <c r="S453" s="165"/>
      <c r="T453" s="166"/>
      <c r="AT453" s="161" t="s">
        <v>152</v>
      </c>
      <c r="AU453" s="161" t="s">
        <v>85</v>
      </c>
      <c r="AV453" s="13" t="s">
        <v>83</v>
      </c>
      <c r="AW453" s="13" t="s">
        <v>31</v>
      </c>
      <c r="AX453" s="13" t="s">
        <v>75</v>
      </c>
      <c r="AY453" s="161" t="s">
        <v>139</v>
      </c>
    </row>
    <row r="454" spans="2:51" s="14" customFormat="1" ht="12">
      <c r="B454" s="167"/>
      <c r="D454" s="160" t="s">
        <v>152</v>
      </c>
      <c r="E454" s="168" t="s">
        <v>1</v>
      </c>
      <c r="F454" s="169" t="s">
        <v>178</v>
      </c>
      <c r="H454" s="170">
        <v>10.5</v>
      </c>
      <c r="I454" s="171"/>
      <c r="L454" s="167"/>
      <c r="M454" s="172"/>
      <c r="N454" s="173"/>
      <c r="O454" s="173"/>
      <c r="P454" s="173"/>
      <c r="Q454" s="173"/>
      <c r="R454" s="173"/>
      <c r="S454" s="173"/>
      <c r="T454" s="174"/>
      <c r="AT454" s="168" t="s">
        <v>152</v>
      </c>
      <c r="AU454" s="168" t="s">
        <v>85</v>
      </c>
      <c r="AV454" s="14" t="s">
        <v>85</v>
      </c>
      <c r="AW454" s="14" t="s">
        <v>31</v>
      </c>
      <c r="AX454" s="14" t="s">
        <v>75</v>
      </c>
      <c r="AY454" s="168" t="s">
        <v>139</v>
      </c>
    </row>
    <row r="455" spans="2:51" s="13" customFormat="1" ht="12">
      <c r="B455" s="159"/>
      <c r="D455" s="160" t="s">
        <v>152</v>
      </c>
      <c r="E455" s="161" t="s">
        <v>1</v>
      </c>
      <c r="F455" s="162" t="s">
        <v>627</v>
      </c>
      <c r="H455" s="161" t="s">
        <v>1</v>
      </c>
      <c r="I455" s="163"/>
      <c r="L455" s="159"/>
      <c r="M455" s="164"/>
      <c r="N455" s="165"/>
      <c r="O455" s="165"/>
      <c r="P455" s="165"/>
      <c r="Q455" s="165"/>
      <c r="R455" s="165"/>
      <c r="S455" s="165"/>
      <c r="T455" s="166"/>
      <c r="AT455" s="161" t="s">
        <v>152</v>
      </c>
      <c r="AU455" s="161" t="s">
        <v>85</v>
      </c>
      <c r="AV455" s="13" t="s">
        <v>83</v>
      </c>
      <c r="AW455" s="13" t="s">
        <v>31</v>
      </c>
      <c r="AX455" s="13" t="s">
        <v>75</v>
      </c>
      <c r="AY455" s="161" t="s">
        <v>139</v>
      </c>
    </row>
    <row r="456" spans="2:51" s="14" customFormat="1" ht="12">
      <c r="B456" s="167"/>
      <c r="D456" s="160" t="s">
        <v>152</v>
      </c>
      <c r="E456" s="168" t="s">
        <v>1</v>
      </c>
      <c r="F456" s="169" t="s">
        <v>207</v>
      </c>
      <c r="H456" s="170">
        <v>15</v>
      </c>
      <c r="I456" s="171"/>
      <c r="L456" s="167"/>
      <c r="M456" s="172"/>
      <c r="N456" s="173"/>
      <c r="O456" s="173"/>
      <c r="P456" s="173"/>
      <c r="Q456" s="173"/>
      <c r="R456" s="173"/>
      <c r="S456" s="173"/>
      <c r="T456" s="174"/>
      <c r="AT456" s="168" t="s">
        <v>152</v>
      </c>
      <c r="AU456" s="168" t="s">
        <v>85</v>
      </c>
      <c r="AV456" s="14" t="s">
        <v>85</v>
      </c>
      <c r="AW456" s="14" t="s">
        <v>31</v>
      </c>
      <c r="AX456" s="14" t="s">
        <v>75</v>
      </c>
      <c r="AY456" s="168" t="s">
        <v>139</v>
      </c>
    </row>
    <row r="457" spans="2:51" s="15" customFormat="1" ht="12">
      <c r="B457" s="175"/>
      <c r="D457" s="160" t="s">
        <v>152</v>
      </c>
      <c r="E457" s="176" t="s">
        <v>1</v>
      </c>
      <c r="F457" s="177" t="s">
        <v>161</v>
      </c>
      <c r="H457" s="178">
        <v>275.5</v>
      </c>
      <c r="I457" s="179"/>
      <c r="L457" s="175"/>
      <c r="M457" s="180"/>
      <c r="N457" s="181"/>
      <c r="O457" s="181"/>
      <c r="P457" s="181"/>
      <c r="Q457" s="181"/>
      <c r="R457" s="181"/>
      <c r="S457" s="181"/>
      <c r="T457" s="182"/>
      <c r="AT457" s="176" t="s">
        <v>152</v>
      </c>
      <c r="AU457" s="176" t="s">
        <v>85</v>
      </c>
      <c r="AV457" s="15" t="s">
        <v>146</v>
      </c>
      <c r="AW457" s="15" t="s">
        <v>31</v>
      </c>
      <c r="AX457" s="15" t="s">
        <v>83</v>
      </c>
      <c r="AY457" s="176" t="s">
        <v>139</v>
      </c>
    </row>
    <row r="458" spans="1:65" s="2" customFormat="1" ht="22.15" customHeight="1">
      <c r="A458" s="32"/>
      <c r="B458" s="144"/>
      <c r="C458" s="145" t="s">
        <v>631</v>
      </c>
      <c r="D458" s="145" t="s">
        <v>142</v>
      </c>
      <c r="E458" s="146" t="s">
        <v>632</v>
      </c>
      <c r="F458" s="147" t="s">
        <v>633</v>
      </c>
      <c r="G458" s="148" t="s">
        <v>150</v>
      </c>
      <c r="H458" s="149">
        <v>275.5</v>
      </c>
      <c r="I458" s="150"/>
      <c r="J458" s="151">
        <f>ROUND(I458*H458,2)</f>
        <v>0</v>
      </c>
      <c r="K458" s="152"/>
      <c r="L458" s="33"/>
      <c r="M458" s="153" t="s">
        <v>1</v>
      </c>
      <c r="N458" s="154" t="s">
        <v>40</v>
      </c>
      <c r="O458" s="58"/>
      <c r="P458" s="155">
        <f>O458*H458</f>
        <v>0</v>
      </c>
      <c r="Q458" s="155">
        <v>0.0075</v>
      </c>
      <c r="R458" s="155">
        <f>Q458*H458</f>
        <v>2.06625</v>
      </c>
      <c r="S458" s="155">
        <v>0</v>
      </c>
      <c r="T458" s="156">
        <f>S458*H458</f>
        <v>0</v>
      </c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R458" s="157" t="s">
        <v>261</v>
      </c>
      <c r="AT458" s="157" t="s">
        <v>142</v>
      </c>
      <c r="AU458" s="157" t="s">
        <v>85</v>
      </c>
      <c r="AY458" s="17" t="s">
        <v>139</v>
      </c>
      <c r="BE458" s="158">
        <f>IF(N458="základní",J458,0)</f>
        <v>0</v>
      </c>
      <c r="BF458" s="158">
        <f>IF(N458="snížená",J458,0)</f>
        <v>0</v>
      </c>
      <c r="BG458" s="158">
        <f>IF(N458="zákl. přenesená",J458,0)</f>
        <v>0</v>
      </c>
      <c r="BH458" s="158">
        <f>IF(N458="sníž. přenesená",J458,0)</f>
        <v>0</v>
      </c>
      <c r="BI458" s="158">
        <f>IF(N458="nulová",J458,0)</f>
        <v>0</v>
      </c>
      <c r="BJ458" s="17" t="s">
        <v>83</v>
      </c>
      <c r="BK458" s="158">
        <f>ROUND(I458*H458,2)</f>
        <v>0</v>
      </c>
      <c r="BL458" s="17" t="s">
        <v>261</v>
      </c>
      <c r="BM458" s="157" t="s">
        <v>634</v>
      </c>
    </row>
    <row r="459" spans="1:65" s="2" customFormat="1" ht="22.15" customHeight="1">
      <c r="A459" s="32"/>
      <c r="B459" s="144"/>
      <c r="C459" s="145" t="s">
        <v>635</v>
      </c>
      <c r="D459" s="145" t="s">
        <v>142</v>
      </c>
      <c r="E459" s="146" t="s">
        <v>636</v>
      </c>
      <c r="F459" s="147" t="s">
        <v>637</v>
      </c>
      <c r="G459" s="148" t="s">
        <v>150</v>
      </c>
      <c r="H459" s="149">
        <v>265</v>
      </c>
      <c r="I459" s="150"/>
      <c r="J459" s="151">
        <f>ROUND(I459*H459,2)</f>
        <v>0</v>
      </c>
      <c r="K459" s="152"/>
      <c r="L459" s="33"/>
      <c r="M459" s="153" t="s">
        <v>1</v>
      </c>
      <c r="N459" s="154" t="s">
        <v>40</v>
      </c>
      <c r="O459" s="58"/>
      <c r="P459" s="155">
        <f>O459*H459</f>
        <v>0</v>
      </c>
      <c r="Q459" s="155">
        <v>0</v>
      </c>
      <c r="R459" s="155">
        <f>Q459*H459</f>
        <v>0</v>
      </c>
      <c r="S459" s="155">
        <v>0.003</v>
      </c>
      <c r="T459" s="156">
        <f>S459*H459</f>
        <v>0.795</v>
      </c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R459" s="157" t="s">
        <v>261</v>
      </c>
      <c r="AT459" s="157" t="s">
        <v>142</v>
      </c>
      <c r="AU459" s="157" t="s">
        <v>85</v>
      </c>
      <c r="AY459" s="17" t="s">
        <v>139</v>
      </c>
      <c r="BE459" s="158">
        <f>IF(N459="základní",J459,0)</f>
        <v>0</v>
      </c>
      <c r="BF459" s="158">
        <f>IF(N459="snížená",J459,0)</f>
        <v>0</v>
      </c>
      <c r="BG459" s="158">
        <f>IF(N459="zákl. přenesená",J459,0)</f>
        <v>0</v>
      </c>
      <c r="BH459" s="158">
        <f>IF(N459="sníž. přenesená",J459,0)</f>
        <v>0</v>
      </c>
      <c r="BI459" s="158">
        <f>IF(N459="nulová",J459,0)</f>
        <v>0</v>
      </c>
      <c r="BJ459" s="17" t="s">
        <v>83</v>
      </c>
      <c r="BK459" s="158">
        <f>ROUND(I459*H459,2)</f>
        <v>0</v>
      </c>
      <c r="BL459" s="17" t="s">
        <v>261</v>
      </c>
      <c r="BM459" s="157" t="s">
        <v>638</v>
      </c>
    </row>
    <row r="460" spans="2:51" s="13" customFormat="1" ht="12">
      <c r="B460" s="159"/>
      <c r="D460" s="160" t="s">
        <v>152</v>
      </c>
      <c r="E460" s="161" t="s">
        <v>1</v>
      </c>
      <c r="F460" s="162" t="s">
        <v>626</v>
      </c>
      <c r="H460" s="161" t="s">
        <v>1</v>
      </c>
      <c r="I460" s="163"/>
      <c r="L460" s="159"/>
      <c r="M460" s="164"/>
      <c r="N460" s="165"/>
      <c r="O460" s="165"/>
      <c r="P460" s="165"/>
      <c r="Q460" s="165"/>
      <c r="R460" s="165"/>
      <c r="S460" s="165"/>
      <c r="T460" s="166"/>
      <c r="AT460" s="161" t="s">
        <v>152</v>
      </c>
      <c r="AU460" s="161" t="s">
        <v>85</v>
      </c>
      <c r="AV460" s="13" t="s">
        <v>83</v>
      </c>
      <c r="AW460" s="13" t="s">
        <v>31</v>
      </c>
      <c r="AX460" s="13" t="s">
        <v>75</v>
      </c>
      <c r="AY460" s="161" t="s">
        <v>139</v>
      </c>
    </row>
    <row r="461" spans="2:51" s="14" customFormat="1" ht="12">
      <c r="B461" s="167"/>
      <c r="D461" s="160" t="s">
        <v>152</v>
      </c>
      <c r="E461" s="168" t="s">
        <v>1</v>
      </c>
      <c r="F461" s="169" t="s">
        <v>204</v>
      </c>
      <c r="H461" s="170">
        <v>250</v>
      </c>
      <c r="I461" s="171"/>
      <c r="L461" s="167"/>
      <c r="M461" s="172"/>
      <c r="N461" s="173"/>
      <c r="O461" s="173"/>
      <c r="P461" s="173"/>
      <c r="Q461" s="173"/>
      <c r="R461" s="173"/>
      <c r="S461" s="173"/>
      <c r="T461" s="174"/>
      <c r="AT461" s="168" t="s">
        <v>152</v>
      </c>
      <c r="AU461" s="168" t="s">
        <v>85</v>
      </c>
      <c r="AV461" s="14" t="s">
        <v>85</v>
      </c>
      <c r="AW461" s="14" t="s">
        <v>31</v>
      </c>
      <c r="AX461" s="14" t="s">
        <v>75</v>
      </c>
      <c r="AY461" s="168" t="s">
        <v>139</v>
      </c>
    </row>
    <row r="462" spans="2:51" s="13" customFormat="1" ht="12">
      <c r="B462" s="159"/>
      <c r="D462" s="160" t="s">
        <v>152</v>
      </c>
      <c r="E462" s="161" t="s">
        <v>1</v>
      </c>
      <c r="F462" s="162" t="s">
        <v>627</v>
      </c>
      <c r="H462" s="161" t="s">
        <v>1</v>
      </c>
      <c r="I462" s="163"/>
      <c r="L462" s="159"/>
      <c r="M462" s="164"/>
      <c r="N462" s="165"/>
      <c r="O462" s="165"/>
      <c r="P462" s="165"/>
      <c r="Q462" s="165"/>
      <c r="R462" s="165"/>
      <c r="S462" s="165"/>
      <c r="T462" s="166"/>
      <c r="AT462" s="161" t="s">
        <v>152</v>
      </c>
      <c r="AU462" s="161" t="s">
        <v>85</v>
      </c>
      <c r="AV462" s="13" t="s">
        <v>83</v>
      </c>
      <c r="AW462" s="13" t="s">
        <v>31</v>
      </c>
      <c r="AX462" s="13" t="s">
        <v>75</v>
      </c>
      <c r="AY462" s="161" t="s">
        <v>139</v>
      </c>
    </row>
    <row r="463" spans="2:51" s="14" customFormat="1" ht="12">
      <c r="B463" s="167"/>
      <c r="D463" s="160" t="s">
        <v>152</v>
      </c>
      <c r="E463" s="168" t="s">
        <v>1</v>
      </c>
      <c r="F463" s="169" t="s">
        <v>207</v>
      </c>
      <c r="H463" s="170">
        <v>15</v>
      </c>
      <c r="I463" s="171"/>
      <c r="L463" s="167"/>
      <c r="M463" s="172"/>
      <c r="N463" s="173"/>
      <c r="O463" s="173"/>
      <c r="P463" s="173"/>
      <c r="Q463" s="173"/>
      <c r="R463" s="173"/>
      <c r="S463" s="173"/>
      <c r="T463" s="174"/>
      <c r="AT463" s="168" t="s">
        <v>152</v>
      </c>
      <c r="AU463" s="168" t="s">
        <v>85</v>
      </c>
      <c r="AV463" s="14" t="s">
        <v>85</v>
      </c>
      <c r="AW463" s="14" t="s">
        <v>31</v>
      </c>
      <c r="AX463" s="14" t="s">
        <v>75</v>
      </c>
      <c r="AY463" s="168" t="s">
        <v>139</v>
      </c>
    </row>
    <row r="464" spans="2:51" s="15" customFormat="1" ht="12">
      <c r="B464" s="175"/>
      <c r="D464" s="160" t="s">
        <v>152</v>
      </c>
      <c r="E464" s="176" t="s">
        <v>1</v>
      </c>
      <c r="F464" s="177" t="s">
        <v>161</v>
      </c>
      <c r="H464" s="178">
        <v>265</v>
      </c>
      <c r="I464" s="179"/>
      <c r="L464" s="175"/>
      <c r="M464" s="180"/>
      <c r="N464" s="181"/>
      <c r="O464" s="181"/>
      <c r="P464" s="181"/>
      <c r="Q464" s="181"/>
      <c r="R464" s="181"/>
      <c r="S464" s="181"/>
      <c r="T464" s="182"/>
      <c r="AT464" s="176" t="s">
        <v>152</v>
      </c>
      <c r="AU464" s="176" t="s">
        <v>85</v>
      </c>
      <c r="AV464" s="15" t="s">
        <v>146</v>
      </c>
      <c r="AW464" s="15" t="s">
        <v>31</v>
      </c>
      <c r="AX464" s="15" t="s">
        <v>83</v>
      </c>
      <c r="AY464" s="176" t="s">
        <v>139</v>
      </c>
    </row>
    <row r="465" spans="1:65" s="2" customFormat="1" ht="13.9" customHeight="1">
      <c r="A465" s="32"/>
      <c r="B465" s="144"/>
      <c r="C465" s="145" t="s">
        <v>639</v>
      </c>
      <c r="D465" s="145" t="s">
        <v>142</v>
      </c>
      <c r="E465" s="146" t="s">
        <v>640</v>
      </c>
      <c r="F465" s="147" t="s">
        <v>641</v>
      </c>
      <c r="G465" s="148" t="s">
        <v>150</v>
      </c>
      <c r="H465" s="149">
        <v>25.5</v>
      </c>
      <c r="I465" s="150"/>
      <c r="J465" s="151">
        <f>ROUND(I465*H465,2)</f>
        <v>0</v>
      </c>
      <c r="K465" s="152"/>
      <c r="L465" s="33"/>
      <c r="M465" s="153" t="s">
        <v>1</v>
      </c>
      <c r="N465" s="154" t="s">
        <v>40</v>
      </c>
      <c r="O465" s="58"/>
      <c r="P465" s="155">
        <f>O465*H465</f>
        <v>0</v>
      </c>
      <c r="Q465" s="155">
        <v>0.0005</v>
      </c>
      <c r="R465" s="155">
        <f>Q465*H465</f>
        <v>0.012750000000000001</v>
      </c>
      <c r="S465" s="155">
        <v>0</v>
      </c>
      <c r="T465" s="156">
        <f>S465*H465</f>
        <v>0</v>
      </c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R465" s="157" t="s">
        <v>261</v>
      </c>
      <c r="AT465" s="157" t="s">
        <v>142</v>
      </c>
      <c r="AU465" s="157" t="s">
        <v>85</v>
      </c>
      <c r="AY465" s="17" t="s">
        <v>139</v>
      </c>
      <c r="BE465" s="158">
        <f>IF(N465="základní",J465,0)</f>
        <v>0</v>
      </c>
      <c r="BF465" s="158">
        <f>IF(N465="snížená",J465,0)</f>
        <v>0</v>
      </c>
      <c r="BG465" s="158">
        <f>IF(N465="zákl. přenesená",J465,0)</f>
        <v>0</v>
      </c>
      <c r="BH465" s="158">
        <f>IF(N465="sníž. přenesená",J465,0)</f>
        <v>0</v>
      </c>
      <c r="BI465" s="158">
        <f>IF(N465="nulová",J465,0)</f>
        <v>0</v>
      </c>
      <c r="BJ465" s="17" t="s">
        <v>83</v>
      </c>
      <c r="BK465" s="158">
        <f>ROUND(I465*H465,2)</f>
        <v>0</v>
      </c>
      <c r="BL465" s="17" t="s">
        <v>261</v>
      </c>
      <c r="BM465" s="157" t="s">
        <v>642</v>
      </c>
    </row>
    <row r="466" spans="2:51" s="13" customFormat="1" ht="12">
      <c r="B466" s="159"/>
      <c r="D466" s="160" t="s">
        <v>152</v>
      </c>
      <c r="E466" s="161" t="s">
        <v>1</v>
      </c>
      <c r="F466" s="162" t="s">
        <v>177</v>
      </c>
      <c r="H466" s="161" t="s">
        <v>1</v>
      </c>
      <c r="I466" s="163"/>
      <c r="L466" s="159"/>
      <c r="M466" s="164"/>
      <c r="N466" s="165"/>
      <c r="O466" s="165"/>
      <c r="P466" s="165"/>
      <c r="Q466" s="165"/>
      <c r="R466" s="165"/>
      <c r="S466" s="165"/>
      <c r="T466" s="166"/>
      <c r="AT466" s="161" t="s">
        <v>152</v>
      </c>
      <c r="AU466" s="161" t="s">
        <v>85</v>
      </c>
      <c r="AV466" s="13" t="s">
        <v>83</v>
      </c>
      <c r="AW466" s="13" t="s">
        <v>31</v>
      </c>
      <c r="AX466" s="13" t="s">
        <v>75</v>
      </c>
      <c r="AY466" s="161" t="s">
        <v>139</v>
      </c>
    </row>
    <row r="467" spans="2:51" s="14" customFormat="1" ht="12">
      <c r="B467" s="167"/>
      <c r="D467" s="160" t="s">
        <v>152</v>
      </c>
      <c r="E467" s="168" t="s">
        <v>1</v>
      </c>
      <c r="F467" s="169" t="s">
        <v>178</v>
      </c>
      <c r="H467" s="170">
        <v>10.5</v>
      </c>
      <c r="I467" s="171"/>
      <c r="L467" s="167"/>
      <c r="M467" s="172"/>
      <c r="N467" s="173"/>
      <c r="O467" s="173"/>
      <c r="P467" s="173"/>
      <c r="Q467" s="173"/>
      <c r="R467" s="173"/>
      <c r="S467" s="173"/>
      <c r="T467" s="174"/>
      <c r="AT467" s="168" t="s">
        <v>152</v>
      </c>
      <c r="AU467" s="168" t="s">
        <v>85</v>
      </c>
      <c r="AV467" s="14" t="s">
        <v>85</v>
      </c>
      <c r="AW467" s="14" t="s">
        <v>31</v>
      </c>
      <c r="AX467" s="14" t="s">
        <v>75</v>
      </c>
      <c r="AY467" s="168" t="s">
        <v>139</v>
      </c>
    </row>
    <row r="468" spans="2:51" s="13" customFormat="1" ht="12">
      <c r="B468" s="159"/>
      <c r="D468" s="160" t="s">
        <v>152</v>
      </c>
      <c r="E468" s="161" t="s">
        <v>1</v>
      </c>
      <c r="F468" s="162" t="s">
        <v>627</v>
      </c>
      <c r="H468" s="161" t="s">
        <v>1</v>
      </c>
      <c r="I468" s="163"/>
      <c r="L468" s="159"/>
      <c r="M468" s="164"/>
      <c r="N468" s="165"/>
      <c r="O468" s="165"/>
      <c r="P468" s="165"/>
      <c r="Q468" s="165"/>
      <c r="R468" s="165"/>
      <c r="S468" s="165"/>
      <c r="T468" s="166"/>
      <c r="AT468" s="161" t="s">
        <v>152</v>
      </c>
      <c r="AU468" s="161" t="s">
        <v>85</v>
      </c>
      <c r="AV468" s="13" t="s">
        <v>83</v>
      </c>
      <c r="AW468" s="13" t="s">
        <v>31</v>
      </c>
      <c r="AX468" s="13" t="s">
        <v>75</v>
      </c>
      <c r="AY468" s="161" t="s">
        <v>139</v>
      </c>
    </row>
    <row r="469" spans="2:51" s="14" customFormat="1" ht="12">
      <c r="B469" s="167"/>
      <c r="D469" s="160" t="s">
        <v>152</v>
      </c>
      <c r="E469" s="168" t="s">
        <v>1</v>
      </c>
      <c r="F469" s="169" t="s">
        <v>207</v>
      </c>
      <c r="H469" s="170">
        <v>15</v>
      </c>
      <c r="I469" s="171"/>
      <c r="L469" s="167"/>
      <c r="M469" s="172"/>
      <c r="N469" s="173"/>
      <c r="O469" s="173"/>
      <c r="P469" s="173"/>
      <c r="Q469" s="173"/>
      <c r="R469" s="173"/>
      <c r="S469" s="173"/>
      <c r="T469" s="174"/>
      <c r="AT469" s="168" t="s">
        <v>152</v>
      </c>
      <c r="AU469" s="168" t="s">
        <v>85</v>
      </c>
      <c r="AV469" s="14" t="s">
        <v>85</v>
      </c>
      <c r="AW469" s="14" t="s">
        <v>31</v>
      </c>
      <c r="AX469" s="14" t="s">
        <v>75</v>
      </c>
      <c r="AY469" s="168" t="s">
        <v>139</v>
      </c>
    </row>
    <row r="470" spans="2:51" s="15" customFormat="1" ht="12">
      <c r="B470" s="175"/>
      <c r="D470" s="160" t="s">
        <v>152</v>
      </c>
      <c r="E470" s="176" t="s">
        <v>1</v>
      </c>
      <c r="F470" s="177" t="s">
        <v>161</v>
      </c>
      <c r="H470" s="178">
        <v>25.5</v>
      </c>
      <c r="I470" s="179"/>
      <c r="L470" s="175"/>
      <c r="M470" s="180"/>
      <c r="N470" s="181"/>
      <c r="O470" s="181"/>
      <c r="P470" s="181"/>
      <c r="Q470" s="181"/>
      <c r="R470" s="181"/>
      <c r="S470" s="181"/>
      <c r="T470" s="182"/>
      <c r="AT470" s="176" t="s">
        <v>152</v>
      </c>
      <c r="AU470" s="176" t="s">
        <v>85</v>
      </c>
      <c r="AV470" s="15" t="s">
        <v>146</v>
      </c>
      <c r="AW470" s="15" t="s">
        <v>31</v>
      </c>
      <c r="AX470" s="15" t="s">
        <v>83</v>
      </c>
      <c r="AY470" s="176" t="s">
        <v>139</v>
      </c>
    </row>
    <row r="471" spans="1:65" s="2" customFormat="1" ht="22.15" customHeight="1">
      <c r="A471" s="32"/>
      <c r="B471" s="144"/>
      <c r="C471" s="183" t="s">
        <v>643</v>
      </c>
      <c r="D471" s="183" t="s">
        <v>286</v>
      </c>
      <c r="E471" s="184" t="s">
        <v>644</v>
      </c>
      <c r="F471" s="185" t="s">
        <v>645</v>
      </c>
      <c r="G471" s="186" t="s">
        <v>150</v>
      </c>
      <c r="H471" s="187">
        <v>28.05</v>
      </c>
      <c r="I471" s="188"/>
      <c r="J471" s="189">
        <f>ROUND(I471*H471,2)</f>
        <v>0</v>
      </c>
      <c r="K471" s="190"/>
      <c r="L471" s="191"/>
      <c r="M471" s="192" t="s">
        <v>1</v>
      </c>
      <c r="N471" s="193" t="s">
        <v>40</v>
      </c>
      <c r="O471" s="58"/>
      <c r="P471" s="155">
        <f>O471*H471</f>
        <v>0</v>
      </c>
      <c r="Q471" s="155">
        <v>0.00115</v>
      </c>
      <c r="R471" s="155">
        <f>Q471*H471</f>
        <v>0.0322575</v>
      </c>
      <c r="S471" s="155">
        <v>0</v>
      </c>
      <c r="T471" s="156">
        <f>S471*H471</f>
        <v>0</v>
      </c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R471" s="157" t="s">
        <v>343</v>
      </c>
      <c r="AT471" s="157" t="s">
        <v>286</v>
      </c>
      <c r="AU471" s="157" t="s">
        <v>85</v>
      </c>
      <c r="AY471" s="17" t="s">
        <v>139</v>
      </c>
      <c r="BE471" s="158">
        <f>IF(N471="základní",J471,0)</f>
        <v>0</v>
      </c>
      <c r="BF471" s="158">
        <f>IF(N471="snížená",J471,0)</f>
        <v>0</v>
      </c>
      <c r="BG471" s="158">
        <f>IF(N471="zákl. přenesená",J471,0)</f>
        <v>0</v>
      </c>
      <c r="BH471" s="158">
        <f>IF(N471="sníž. přenesená",J471,0)</f>
        <v>0</v>
      </c>
      <c r="BI471" s="158">
        <f>IF(N471="nulová",J471,0)</f>
        <v>0</v>
      </c>
      <c r="BJ471" s="17" t="s">
        <v>83</v>
      </c>
      <c r="BK471" s="158">
        <f>ROUND(I471*H471,2)</f>
        <v>0</v>
      </c>
      <c r="BL471" s="17" t="s">
        <v>261</v>
      </c>
      <c r="BM471" s="157" t="s">
        <v>646</v>
      </c>
    </row>
    <row r="472" spans="2:51" s="14" customFormat="1" ht="12">
      <c r="B472" s="167"/>
      <c r="D472" s="160" t="s">
        <v>152</v>
      </c>
      <c r="F472" s="169" t="s">
        <v>647</v>
      </c>
      <c r="H472" s="170">
        <v>28.05</v>
      </c>
      <c r="I472" s="171"/>
      <c r="L472" s="167"/>
      <c r="M472" s="172"/>
      <c r="N472" s="173"/>
      <c r="O472" s="173"/>
      <c r="P472" s="173"/>
      <c r="Q472" s="173"/>
      <c r="R472" s="173"/>
      <c r="S472" s="173"/>
      <c r="T472" s="174"/>
      <c r="AT472" s="168" t="s">
        <v>152</v>
      </c>
      <c r="AU472" s="168" t="s">
        <v>85</v>
      </c>
      <c r="AV472" s="14" t="s">
        <v>85</v>
      </c>
      <c r="AW472" s="14" t="s">
        <v>3</v>
      </c>
      <c r="AX472" s="14" t="s">
        <v>83</v>
      </c>
      <c r="AY472" s="168" t="s">
        <v>139</v>
      </c>
    </row>
    <row r="473" spans="1:65" s="2" customFormat="1" ht="13.9" customHeight="1">
      <c r="A473" s="32"/>
      <c r="B473" s="144"/>
      <c r="C473" s="145" t="s">
        <v>648</v>
      </c>
      <c r="D473" s="145" t="s">
        <v>142</v>
      </c>
      <c r="E473" s="146" t="s">
        <v>649</v>
      </c>
      <c r="F473" s="147" t="s">
        <v>650</v>
      </c>
      <c r="G473" s="148" t="s">
        <v>150</v>
      </c>
      <c r="H473" s="149">
        <v>250</v>
      </c>
      <c r="I473" s="150"/>
      <c r="J473" s="151">
        <f>ROUND(I473*H473,2)</f>
        <v>0</v>
      </c>
      <c r="K473" s="152"/>
      <c r="L473" s="33"/>
      <c r="M473" s="153" t="s">
        <v>1</v>
      </c>
      <c r="N473" s="154" t="s">
        <v>40</v>
      </c>
      <c r="O473" s="58"/>
      <c r="P473" s="155">
        <f>O473*H473</f>
        <v>0</v>
      </c>
      <c r="Q473" s="155">
        <v>0.0003</v>
      </c>
      <c r="R473" s="155">
        <f>Q473*H473</f>
        <v>0.075</v>
      </c>
      <c r="S473" s="155">
        <v>0</v>
      </c>
      <c r="T473" s="156">
        <f>S473*H473</f>
        <v>0</v>
      </c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R473" s="157" t="s">
        <v>261</v>
      </c>
      <c r="AT473" s="157" t="s">
        <v>142</v>
      </c>
      <c r="AU473" s="157" t="s">
        <v>85</v>
      </c>
      <c r="AY473" s="17" t="s">
        <v>139</v>
      </c>
      <c r="BE473" s="158">
        <f>IF(N473="základní",J473,0)</f>
        <v>0</v>
      </c>
      <c r="BF473" s="158">
        <f>IF(N473="snížená",J473,0)</f>
        <v>0</v>
      </c>
      <c r="BG473" s="158">
        <f>IF(N473="zákl. přenesená",J473,0)</f>
        <v>0</v>
      </c>
      <c r="BH473" s="158">
        <f>IF(N473="sníž. přenesená",J473,0)</f>
        <v>0</v>
      </c>
      <c r="BI473" s="158">
        <f>IF(N473="nulová",J473,0)</f>
        <v>0</v>
      </c>
      <c r="BJ473" s="17" t="s">
        <v>83</v>
      </c>
      <c r="BK473" s="158">
        <f>ROUND(I473*H473,2)</f>
        <v>0</v>
      </c>
      <c r="BL473" s="17" t="s">
        <v>261</v>
      </c>
      <c r="BM473" s="157" t="s">
        <v>651</v>
      </c>
    </row>
    <row r="474" spans="2:51" s="13" customFormat="1" ht="12">
      <c r="B474" s="159"/>
      <c r="D474" s="160" t="s">
        <v>152</v>
      </c>
      <c r="E474" s="161" t="s">
        <v>1</v>
      </c>
      <c r="F474" s="162" t="s">
        <v>626</v>
      </c>
      <c r="H474" s="161" t="s">
        <v>1</v>
      </c>
      <c r="I474" s="163"/>
      <c r="L474" s="159"/>
      <c r="M474" s="164"/>
      <c r="N474" s="165"/>
      <c r="O474" s="165"/>
      <c r="P474" s="165"/>
      <c r="Q474" s="165"/>
      <c r="R474" s="165"/>
      <c r="S474" s="165"/>
      <c r="T474" s="166"/>
      <c r="AT474" s="161" t="s">
        <v>152</v>
      </c>
      <c r="AU474" s="161" t="s">
        <v>85</v>
      </c>
      <c r="AV474" s="13" t="s">
        <v>83</v>
      </c>
      <c r="AW474" s="13" t="s">
        <v>31</v>
      </c>
      <c r="AX474" s="13" t="s">
        <v>75</v>
      </c>
      <c r="AY474" s="161" t="s">
        <v>139</v>
      </c>
    </row>
    <row r="475" spans="2:51" s="14" customFormat="1" ht="12">
      <c r="B475" s="167"/>
      <c r="D475" s="160" t="s">
        <v>152</v>
      </c>
      <c r="E475" s="168" t="s">
        <v>1</v>
      </c>
      <c r="F475" s="169" t="s">
        <v>204</v>
      </c>
      <c r="H475" s="170">
        <v>250</v>
      </c>
      <c r="I475" s="171"/>
      <c r="L475" s="167"/>
      <c r="M475" s="172"/>
      <c r="N475" s="173"/>
      <c r="O475" s="173"/>
      <c r="P475" s="173"/>
      <c r="Q475" s="173"/>
      <c r="R475" s="173"/>
      <c r="S475" s="173"/>
      <c r="T475" s="174"/>
      <c r="AT475" s="168" t="s">
        <v>152</v>
      </c>
      <c r="AU475" s="168" t="s">
        <v>85</v>
      </c>
      <c r="AV475" s="14" t="s">
        <v>85</v>
      </c>
      <c r="AW475" s="14" t="s">
        <v>31</v>
      </c>
      <c r="AX475" s="14" t="s">
        <v>83</v>
      </c>
      <c r="AY475" s="168" t="s">
        <v>139</v>
      </c>
    </row>
    <row r="476" spans="1:65" s="2" customFormat="1" ht="34.9" customHeight="1">
      <c r="A476" s="32"/>
      <c r="B476" s="144"/>
      <c r="C476" s="183" t="s">
        <v>652</v>
      </c>
      <c r="D476" s="183" t="s">
        <v>286</v>
      </c>
      <c r="E476" s="184" t="s">
        <v>653</v>
      </c>
      <c r="F476" s="185" t="s">
        <v>654</v>
      </c>
      <c r="G476" s="186" t="s">
        <v>150</v>
      </c>
      <c r="H476" s="187">
        <v>275</v>
      </c>
      <c r="I476" s="188"/>
      <c r="J476" s="189">
        <f>ROUND(I476*H476,2)</f>
        <v>0</v>
      </c>
      <c r="K476" s="190"/>
      <c r="L476" s="191"/>
      <c r="M476" s="192" t="s">
        <v>1</v>
      </c>
      <c r="N476" s="193" t="s">
        <v>40</v>
      </c>
      <c r="O476" s="58"/>
      <c r="P476" s="155">
        <f>O476*H476</f>
        <v>0</v>
      </c>
      <c r="Q476" s="155">
        <v>0.00275</v>
      </c>
      <c r="R476" s="155">
        <f>Q476*H476</f>
        <v>0.75625</v>
      </c>
      <c r="S476" s="155">
        <v>0</v>
      </c>
      <c r="T476" s="156">
        <f>S476*H476</f>
        <v>0</v>
      </c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R476" s="157" t="s">
        <v>343</v>
      </c>
      <c r="AT476" s="157" t="s">
        <v>286</v>
      </c>
      <c r="AU476" s="157" t="s">
        <v>85</v>
      </c>
      <c r="AY476" s="17" t="s">
        <v>139</v>
      </c>
      <c r="BE476" s="158">
        <f>IF(N476="základní",J476,0)</f>
        <v>0</v>
      </c>
      <c r="BF476" s="158">
        <f>IF(N476="snížená",J476,0)</f>
        <v>0</v>
      </c>
      <c r="BG476" s="158">
        <f>IF(N476="zákl. přenesená",J476,0)</f>
        <v>0</v>
      </c>
      <c r="BH476" s="158">
        <f>IF(N476="sníž. přenesená",J476,0)</f>
        <v>0</v>
      </c>
      <c r="BI476" s="158">
        <f>IF(N476="nulová",J476,0)</f>
        <v>0</v>
      </c>
      <c r="BJ476" s="17" t="s">
        <v>83</v>
      </c>
      <c r="BK476" s="158">
        <f>ROUND(I476*H476,2)</f>
        <v>0</v>
      </c>
      <c r="BL476" s="17" t="s">
        <v>261</v>
      </c>
      <c r="BM476" s="157" t="s">
        <v>655</v>
      </c>
    </row>
    <row r="477" spans="2:51" s="14" customFormat="1" ht="12">
      <c r="B477" s="167"/>
      <c r="D477" s="160" t="s">
        <v>152</v>
      </c>
      <c r="F477" s="169" t="s">
        <v>656</v>
      </c>
      <c r="H477" s="170">
        <v>275</v>
      </c>
      <c r="I477" s="171"/>
      <c r="L477" s="167"/>
      <c r="M477" s="172"/>
      <c r="N477" s="173"/>
      <c r="O477" s="173"/>
      <c r="P477" s="173"/>
      <c r="Q477" s="173"/>
      <c r="R477" s="173"/>
      <c r="S477" s="173"/>
      <c r="T477" s="174"/>
      <c r="AT477" s="168" t="s">
        <v>152</v>
      </c>
      <c r="AU477" s="168" t="s">
        <v>85</v>
      </c>
      <c r="AV477" s="14" t="s">
        <v>85</v>
      </c>
      <c r="AW477" s="14" t="s">
        <v>3</v>
      </c>
      <c r="AX477" s="14" t="s">
        <v>83</v>
      </c>
      <c r="AY477" s="168" t="s">
        <v>139</v>
      </c>
    </row>
    <row r="478" spans="1:65" s="2" customFormat="1" ht="22.15" customHeight="1">
      <c r="A478" s="32"/>
      <c r="B478" s="144"/>
      <c r="C478" s="145" t="s">
        <v>657</v>
      </c>
      <c r="D478" s="145" t="s">
        <v>142</v>
      </c>
      <c r="E478" s="146" t="s">
        <v>658</v>
      </c>
      <c r="F478" s="147" t="s">
        <v>659</v>
      </c>
      <c r="G478" s="148" t="s">
        <v>187</v>
      </c>
      <c r="H478" s="149">
        <v>30.59</v>
      </c>
      <c r="I478" s="150"/>
      <c r="J478" s="151">
        <f>ROUND(I478*H478,2)</f>
        <v>0</v>
      </c>
      <c r="K478" s="152"/>
      <c r="L478" s="33"/>
      <c r="M478" s="153" t="s">
        <v>1</v>
      </c>
      <c r="N478" s="154" t="s">
        <v>40</v>
      </c>
      <c r="O478" s="58"/>
      <c r="P478" s="155">
        <f>O478*H478</f>
        <v>0</v>
      </c>
      <c r="Q478" s="155">
        <v>0</v>
      </c>
      <c r="R478" s="155">
        <f>Q478*H478</f>
        <v>0</v>
      </c>
      <c r="S478" s="155">
        <v>0.003</v>
      </c>
      <c r="T478" s="156">
        <f>S478*H478</f>
        <v>0.09177</v>
      </c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R478" s="157" t="s">
        <v>261</v>
      </c>
      <c r="AT478" s="157" t="s">
        <v>142</v>
      </c>
      <c r="AU478" s="157" t="s">
        <v>85</v>
      </c>
      <c r="AY478" s="17" t="s">
        <v>139</v>
      </c>
      <c r="BE478" s="158">
        <f>IF(N478="základní",J478,0)</f>
        <v>0</v>
      </c>
      <c r="BF478" s="158">
        <f>IF(N478="snížená",J478,0)</f>
        <v>0</v>
      </c>
      <c r="BG478" s="158">
        <f>IF(N478="zákl. přenesená",J478,0)</f>
        <v>0</v>
      </c>
      <c r="BH478" s="158">
        <f>IF(N478="sníž. přenesená",J478,0)</f>
        <v>0</v>
      </c>
      <c r="BI478" s="158">
        <f>IF(N478="nulová",J478,0)</f>
        <v>0</v>
      </c>
      <c r="BJ478" s="17" t="s">
        <v>83</v>
      </c>
      <c r="BK478" s="158">
        <f>ROUND(I478*H478,2)</f>
        <v>0</v>
      </c>
      <c r="BL478" s="17" t="s">
        <v>261</v>
      </c>
      <c r="BM478" s="157" t="s">
        <v>660</v>
      </c>
    </row>
    <row r="479" spans="2:51" s="14" customFormat="1" ht="12">
      <c r="B479" s="167"/>
      <c r="D479" s="160" t="s">
        <v>152</v>
      </c>
      <c r="E479" s="168" t="s">
        <v>1</v>
      </c>
      <c r="F479" s="169" t="s">
        <v>531</v>
      </c>
      <c r="H479" s="170">
        <v>7.05</v>
      </c>
      <c r="I479" s="171"/>
      <c r="L479" s="167"/>
      <c r="M479" s="172"/>
      <c r="N479" s="173"/>
      <c r="O479" s="173"/>
      <c r="P479" s="173"/>
      <c r="Q479" s="173"/>
      <c r="R479" s="173"/>
      <c r="S479" s="173"/>
      <c r="T479" s="174"/>
      <c r="AT479" s="168" t="s">
        <v>152</v>
      </c>
      <c r="AU479" s="168" t="s">
        <v>85</v>
      </c>
      <c r="AV479" s="14" t="s">
        <v>85</v>
      </c>
      <c r="AW479" s="14" t="s">
        <v>31</v>
      </c>
      <c r="AX479" s="14" t="s">
        <v>75</v>
      </c>
      <c r="AY479" s="168" t="s">
        <v>139</v>
      </c>
    </row>
    <row r="480" spans="2:51" s="14" customFormat="1" ht="12">
      <c r="B480" s="167"/>
      <c r="D480" s="160" t="s">
        <v>152</v>
      </c>
      <c r="E480" s="168" t="s">
        <v>1</v>
      </c>
      <c r="F480" s="169" t="s">
        <v>532</v>
      </c>
      <c r="H480" s="170">
        <v>23.54</v>
      </c>
      <c r="I480" s="171"/>
      <c r="L480" s="167"/>
      <c r="M480" s="172"/>
      <c r="N480" s="173"/>
      <c r="O480" s="173"/>
      <c r="P480" s="173"/>
      <c r="Q480" s="173"/>
      <c r="R480" s="173"/>
      <c r="S480" s="173"/>
      <c r="T480" s="174"/>
      <c r="AT480" s="168" t="s">
        <v>152</v>
      </c>
      <c r="AU480" s="168" t="s">
        <v>85</v>
      </c>
      <c r="AV480" s="14" t="s">
        <v>85</v>
      </c>
      <c r="AW480" s="14" t="s">
        <v>31</v>
      </c>
      <c r="AX480" s="14" t="s">
        <v>75</v>
      </c>
      <c r="AY480" s="168" t="s">
        <v>139</v>
      </c>
    </row>
    <row r="481" spans="2:51" s="15" customFormat="1" ht="12">
      <c r="B481" s="175"/>
      <c r="D481" s="160" t="s">
        <v>152</v>
      </c>
      <c r="E481" s="176" t="s">
        <v>1</v>
      </c>
      <c r="F481" s="177" t="s">
        <v>161</v>
      </c>
      <c r="H481" s="178">
        <v>30.59</v>
      </c>
      <c r="I481" s="179"/>
      <c r="L481" s="175"/>
      <c r="M481" s="180"/>
      <c r="N481" s="181"/>
      <c r="O481" s="181"/>
      <c r="P481" s="181"/>
      <c r="Q481" s="181"/>
      <c r="R481" s="181"/>
      <c r="S481" s="181"/>
      <c r="T481" s="182"/>
      <c r="AT481" s="176" t="s">
        <v>152</v>
      </c>
      <c r="AU481" s="176" t="s">
        <v>85</v>
      </c>
      <c r="AV481" s="15" t="s">
        <v>146</v>
      </c>
      <c r="AW481" s="15" t="s">
        <v>31</v>
      </c>
      <c r="AX481" s="15" t="s">
        <v>83</v>
      </c>
      <c r="AY481" s="176" t="s">
        <v>139</v>
      </c>
    </row>
    <row r="482" spans="1:65" s="2" customFormat="1" ht="13.9" customHeight="1">
      <c r="A482" s="32"/>
      <c r="B482" s="144"/>
      <c r="C482" s="145" t="s">
        <v>661</v>
      </c>
      <c r="D482" s="145" t="s">
        <v>142</v>
      </c>
      <c r="E482" s="146" t="s">
        <v>662</v>
      </c>
      <c r="F482" s="147" t="s">
        <v>663</v>
      </c>
      <c r="G482" s="148" t="s">
        <v>187</v>
      </c>
      <c r="H482" s="149">
        <v>180.36</v>
      </c>
      <c r="I482" s="150"/>
      <c r="J482" s="151">
        <f>ROUND(I482*H482,2)</f>
        <v>0</v>
      </c>
      <c r="K482" s="152"/>
      <c r="L482" s="33"/>
      <c r="M482" s="153" t="s">
        <v>1</v>
      </c>
      <c r="N482" s="154" t="s">
        <v>40</v>
      </c>
      <c r="O482" s="58"/>
      <c r="P482" s="155">
        <f>O482*H482</f>
        <v>0</v>
      </c>
      <c r="Q482" s="155">
        <v>0</v>
      </c>
      <c r="R482" s="155">
        <f>Q482*H482</f>
        <v>0</v>
      </c>
      <c r="S482" s="155">
        <v>0.0003</v>
      </c>
      <c r="T482" s="156">
        <f>S482*H482</f>
        <v>0.054107999999999996</v>
      </c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R482" s="157" t="s">
        <v>261</v>
      </c>
      <c r="AT482" s="157" t="s">
        <v>142</v>
      </c>
      <c r="AU482" s="157" t="s">
        <v>85</v>
      </c>
      <c r="AY482" s="17" t="s">
        <v>139</v>
      </c>
      <c r="BE482" s="158">
        <f>IF(N482="základní",J482,0)</f>
        <v>0</v>
      </c>
      <c r="BF482" s="158">
        <f>IF(N482="snížená",J482,0)</f>
        <v>0</v>
      </c>
      <c r="BG482" s="158">
        <f>IF(N482="zákl. přenesená",J482,0)</f>
        <v>0</v>
      </c>
      <c r="BH482" s="158">
        <f>IF(N482="sníž. přenesená",J482,0)</f>
        <v>0</v>
      </c>
      <c r="BI482" s="158">
        <f>IF(N482="nulová",J482,0)</f>
        <v>0</v>
      </c>
      <c r="BJ482" s="17" t="s">
        <v>83</v>
      </c>
      <c r="BK482" s="158">
        <f>ROUND(I482*H482,2)</f>
        <v>0</v>
      </c>
      <c r="BL482" s="17" t="s">
        <v>261</v>
      </c>
      <c r="BM482" s="157" t="s">
        <v>664</v>
      </c>
    </row>
    <row r="483" spans="2:51" s="13" customFormat="1" ht="12">
      <c r="B483" s="159"/>
      <c r="D483" s="160" t="s">
        <v>152</v>
      </c>
      <c r="E483" s="161" t="s">
        <v>1</v>
      </c>
      <c r="F483" s="162" t="s">
        <v>203</v>
      </c>
      <c r="H483" s="161" t="s">
        <v>1</v>
      </c>
      <c r="I483" s="163"/>
      <c r="L483" s="159"/>
      <c r="M483" s="164"/>
      <c r="N483" s="165"/>
      <c r="O483" s="165"/>
      <c r="P483" s="165"/>
      <c r="Q483" s="165"/>
      <c r="R483" s="165"/>
      <c r="S483" s="165"/>
      <c r="T483" s="166"/>
      <c r="AT483" s="161" t="s">
        <v>152</v>
      </c>
      <c r="AU483" s="161" t="s">
        <v>85</v>
      </c>
      <c r="AV483" s="13" t="s">
        <v>83</v>
      </c>
      <c r="AW483" s="13" t="s">
        <v>31</v>
      </c>
      <c r="AX483" s="13" t="s">
        <v>75</v>
      </c>
      <c r="AY483" s="161" t="s">
        <v>139</v>
      </c>
    </row>
    <row r="484" spans="2:51" s="14" customFormat="1" ht="12">
      <c r="B484" s="167"/>
      <c r="D484" s="160" t="s">
        <v>152</v>
      </c>
      <c r="E484" s="168" t="s">
        <v>1</v>
      </c>
      <c r="F484" s="169" t="s">
        <v>665</v>
      </c>
      <c r="H484" s="170">
        <v>15.54</v>
      </c>
      <c r="I484" s="171"/>
      <c r="L484" s="167"/>
      <c r="M484" s="172"/>
      <c r="N484" s="173"/>
      <c r="O484" s="173"/>
      <c r="P484" s="173"/>
      <c r="Q484" s="173"/>
      <c r="R484" s="173"/>
      <c r="S484" s="173"/>
      <c r="T484" s="174"/>
      <c r="AT484" s="168" t="s">
        <v>152</v>
      </c>
      <c r="AU484" s="168" t="s">
        <v>85</v>
      </c>
      <c r="AV484" s="14" t="s">
        <v>85</v>
      </c>
      <c r="AW484" s="14" t="s">
        <v>31</v>
      </c>
      <c r="AX484" s="14" t="s">
        <v>75</v>
      </c>
      <c r="AY484" s="168" t="s">
        <v>139</v>
      </c>
    </row>
    <row r="485" spans="2:51" s="14" customFormat="1" ht="12">
      <c r="B485" s="167"/>
      <c r="D485" s="160" t="s">
        <v>152</v>
      </c>
      <c r="E485" s="168" t="s">
        <v>1</v>
      </c>
      <c r="F485" s="169" t="s">
        <v>666</v>
      </c>
      <c r="H485" s="170">
        <v>16.32</v>
      </c>
      <c r="I485" s="171"/>
      <c r="L485" s="167"/>
      <c r="M485" s="172"/>
      <c r="N485" s="173"/>
      <c r="O485" s="173"/>
      <c r="P485" s="173"/>
      <c r="Q485" s="173"/>
      <c r="R485" s="173"/>
      <c r="S485" s="173"/>
      <c r="T485" s="174"/>
      <c r="AT485" s="168" t="s">
        <v>152</v>
      </c>
      <c r="AU485" s="168" t="s">
        <v>85</v>
      </c>
      <c r="AV485" s="14" t="s">
        <v>85</v>
      </c>
      <c r="AW485" s="14" t="s">
        <v>31</v>
      </c>
      <c r="AX485" s="14" t="s">
        <v>75</v>
      </c>
      <c r="AY485" s="168" t="s">
        <v>139</v>
      </c>
    </row>
    <row r="486" spans="2:51" s="14" customFormat="1" ht="12">
      <c r="B486" s="167"/>
      <c r="D486" s="160" t="s">
        <v>152</v>
      </c>
      <c r="E486" s="168" t="s">
        <v>1</v>
      </c>
      <c r="F486" s="169" t="s">
        <v>667</v>
      </c>
      <c r="H486" s="170">
        <v>29.18</v>
      </c>
      <c r="I486" s="171"/>
      <c r="L486" s="167"/>
      <c r="M486" s="172"/>
      <c r="N486" s="173"/>
      <c r="O486" s="173"/>
      <c r="P486" s="173"/>
      <c r="Q486" s="173"/>
      <c r="R486" s="173"/>
      <c r="S486" s="173"/>
      <c r="T486" s="174"/>
      <c r="AT486" s="168" t="s">
        <v>152</v>
      </c>
      <c r="AU486" s="168" t="s">
        <v>85</v>
      </c>
      <c r="AV486" s="14" t="s">
        <v>85</v>
      </c>
      <c r="AW486" s="14" t="s">
        <v>31</v>
      </c>
      <c r="AX486" s="14" t="s">
        <v>75</v>
      </c>
      <c r="AY486" s="168" t="s">
        <v>139</v>
      </c>
    </row>
    <row r="487" spans="2:51" s="14" customFormat="1" ht="12">
      <c r="B487" s="167"/>
      <c r="D487" s="160" t="s">
        <v>152</v>
      </c>
      <c r="E487" s="168" t="s">
        <v>1</v>
      </c>
      <c r="F487" s="169" t="s">
        <v>668</v>
      </c>
      <c r="H487" s="170">
        <v>32.32</v>
      </c>
      <c r="I487" s="171"/>
      <c r="L487" s="167"/>
      <c r="M487" s="172"/>
      <c r="N487" s="173"/>
      <c r="O487" s="173"/>
      <c r="P487" s="173"/>
      <c r="Q487" s="173"/>
      <c r="R487" s="173"/>
      <c r="S487" s="173"/>
      <c r="T487" s="174"/>
      <c r="AT487" s="168" t="s">
        <v>152</v>
      </c>
      <c r="AU487" s="168" t="s">
        <v>85</v>
      </c>
      <c r="AV487" s="14" t="s">
        <v>85</v>
      </c>
      <c r="AW487" s="14" t="s">
        <v>31</v>
      </c>
      <c r="AX487" s="14" t="s">
        <v>75</v>
      </c>
      <c r="AY487" s="168" t="s">
        <v>139</v>
      </c>
    </row>
    <row r="488" spans="2:51" s="14" customFormat="1" ht="12">
      <c r="B488" s="167"/>
      <c r="D488" s="160" t="s">
        <v>152</v>
      </c>
      <c r="E488" s="168" t="s">
        <v>1</v>
      </c>
      <c r="F488" s="169" t="s">
        <v>669</v>
      </c>
      <c r="H488" s="170">
        <v>10.38</v>
      </c>
      <c r="I488" s="171"/>
      <c r="L488" s="167"/>
      <c r="M488" s="172"/>
      <c r="N488" s="173"/>
      <c r="O488" s="173"/>
      <c r="P488" s="173"/>
      <c r="Q488" s="173"/>
      <c r="R488" s="173"/>
      <c r="S488" s="173"/>
      <c r="T488" s="174"/>
      <c r="AT488" s="168" t="s">
        <v>152</v>
      </c>
      <c r="AU488" s="168" t="s">
        <v>85</v>
      </c>
      <c r="AV488" s="14" t="s">
        <v>85</v>
      </c>
      <c r="AW488" s="14" t="s">
        <v>31</v>
      </c>
      <c r="AX488" s="14" t="s">
        <v>75</v>
      </c>
      <c r="AY488" s="168" t="s">
        <v>139</v>
      </c>
    </row>
    <row r="489" spans="2:51" s="14" customFormat="1" ht="12">
      <c r="B489" s="167"/>
      <c r="D489" s="160" t="s">
        <v>152</v>
      </c>
      <c r="E489" s="168" t="s">
        <v>1</v>
      </c>
      <c r="F489" s="169" t="s">
        <v>670</v>
      </c>
      <c r="H489" s="170">
        <v>29.18</v>
      </c>
      <c r="I489" s="171"/>
      <c r="L489" s="167"/>
      <c r="M489" s="172"/>
      <c r="N489" s="173"/>
      <c r="O489" s="173"/>
      <c r="P489" s="173"/>
      <c r="Q489" s="173"/>
      <c r="R489" s="173"/>
      <c r="S489" s="173"/>
      <c r="T489" s="174"/>
      <c r="AT489" s="168" t="s">
        <v>152</v>
      </c>
      <c r="AU489" s="168" t="s">
        <v>85</v>
      </c>
      <c r="AV489" s="14" t="s">
        <v>85</v>
      </c>
      <c r="AW489" s="14" t="s">
        <v>31</v>
      </c>
      <c r="AX489" s="14" t="s">
        <v>75</v>
      </c>
      <c r="AY489" s="168" t="s">
        <v>139</v>
      </c>
    </row>
    <row r="490" spans="2:51" s="14" customFormat="1" ht="12">
      <c r="B490" s="167"/>
      <c r="D490" s="160" t="s">
        <v>152</v>
      </c>
      <c r="E490" s="168" t="s">
        <v>1</v>
      </c>
      <c r="F490" s="169" t="s">
        <v>671</v>
      </c>
      <c r="H490" s="170">
        <v>32.3</v>
      </c>
      <c r="I490" s="171"/>
      <c r="L490" s="167"/>
      <c r="M490" s="172"/>
      <c r="N490" s="173"/>
      <c r="O490" s="173"/>
      <c r="P490" s="173"/>
      <c r="Q490" s="173"/>
      <c r="R490" s="173"/>
      <c r="S490" s="173"/>
      <c r="T490" s="174"/>
      <c r="AT490" s="168" t="s">
        <v>152</v>
      </c>
      <c r="AU490" s="168" t="s">
        <v>85</v>
      </c>
      <c r="AV490" s="14" t="s">
        <v>85</v>
      </c>
      <c r="AW490" s="14" t="s">
        <v>31</v>
      </c>
      <c r="AX490" s="14" t="s">
        <v>75</v>
      </c>
      <c r="AY490" s="168" t="s">
        <v>139</v>
      </c>
    </row>
    <row r="491" spans="2:51" s="13" customFormat="1" ht="12">
      <c r="B491" s="159"/>
      <c r="D491" s="160" t="s">
        <v>152</v>
      </c>
      <c r="E491" s="161" t="s">
        <v>1</v>
      </c>
      <c r="F491" s="162" t="s">
        <v>206</v>
      </c>
      <c r="H491" s="161" t="s">
        <v>1</v>
      </c>
      <c r="I491" s="163"/>
      <c r="L491" s="159"/>
      <c r="M491" s="164"/>
      <c r="N491" s="165"/>
      <c r="O491" s="165"/>
      <c r="P491" s="165"/>
      <c r="Q491" s="165"/>
      <c r="R491" s="165"/>
      <c r="S491" s="165"/>
      <c r="T491" s="166"/>
      <c r="AT491" s="161" t="s">
        <v>152</v>
      </c>
      <c r="AU491" s="161" t="s">
        <v>85</v>
      </c>
      <c r="AV491" s="13" t="s">
        <v>83</v>
      </c>
      <c r="AW491" s="13" t="s">
        <v>31</v>
      </c>
      <c r="AX491" s="13" t="s">
        <v>75</v>
      </c>
      <c r="AY491" s="161" t="s">
        <v>139</v>
      </c>
    </row>
    <row r="492" spans="2:51" s="14" customFormat="1" ht="12">
      <c r="B492" s="167"/>
      <c r="D492" s="160" t="s">
        <v>152</v>
      </c>
      <c r="E492" s="168" t="s">
        <v>1</v>
      </c>
      <c r="F492" s="169" t="s">
        <v>672</v>
      </c>
      <c r="H492" s="170">
        <v>15.14</v>
      </c>
      <c r="I492" s="171"/>
      <c r="L492" s="167"/>
      <c r="M492" s="172"/>
      <c r="N492" s="173"/>
      <c r="O492" s="173"/>
      <c r="P492" s="173"/>
      <c r="Q492" s="173"/>
      <c r="R492" s="173"/>
      <c r="S492" s="173"/>
      <c r="T492" s="174"/>
      <c r="AT492" s="168" t="s">
        <v>152</v>
      </c>
      <c r="AU492" s="168" t="s">
        <v>85</v>
      </c>
      <c r="AV492" s="14" t="s">
        <v>85</v>
      </c>
      <c r="AW492" s="14" t="s">
        <v>31</v>
      </c>
      <c r="AX492" s="14" t="s">
        <v>75</v>
      </c>
      <c r="AY492" s="168" t="s">
        <v>139</v>
      </c>
    </row>
    <row r="493" spans="2:51" s="15" customFormat="1" ht="12">
      <c r="B493" s="175"/>
      <c r="D493" s="160" t="s">
        <v>152</v>
      </c>
      <c r="E493" s="176" t="s">
        <v>1</v>
      </c>
      <c r="F493" s="177" t="s">
        <v>161</v>
      </c>
      <c r="H493" s="178">
        <v>180.35999999999996</v>
      </c>
      <c r="I493" s="179"/>
      <c r="L493" s="175"/>
      <c r="M493" s="180"/>
      <c r="N493" s="181"/>
      <c r="O493" s="181"/>
      <c r="P493" s="181"/>
      <c r="Q493" s="181"/>
      <c r="R493" s="181"/>
      <c r="S493" s="181"/>
      <c r="T493" s="182"/>
      <c r="AT493" s="176" t="s">
        <v>152</v>
      </c>
      <c r="AU493" s="176" t="s">
        <v>85</v>
      </c>
      <c r="AV493" s="15" t="s">
        <v>146</v>
      </c>
      <c r="AW493" s="15" t="s">
        <v>31</v>
      </c>
      <c r="AX493" s="15" t="s">
        <v>83</v>
      </c>
      <c r="AY493" s="176" t="s">
        <v>139</v>
      </c>
    </row>
    <row r="494" spans="1:65" s="2" customFormat="1" ht="13.9" customHeight="1">
      <c r="A494" s="32"/>
      <c r="B494" s="144"/>
      <c r="C494" s="145" t="s">
        <v>673</v>
      </c>
      <c r="D494" s="145" t="s">
        <v>142</v>
      </c>
      <c r="E494" s="146" t="s">
        <v>674</v>
      </c>
      <c r="F494" s="147" t="s">
        <v>675</v>
      </c>
      <c r="G494" s="148" t="s">
        <v>187</v>
      </c>
      <c r="H494" s="149">
        <v>196.44</v>
      </c>
      <c r="I494" s="150"/>
      <c r="J494" s="151">
        <f>ROUND(I494*H494,2)</f>
        <v>0</v>
      </c>
      <c r="K494" s="152"/>
      <c r="L494" s="33"/>
      <c r="M494" s="153" t="s">
        <v>1</v>
      </c>
      <c r="N494" s="154" t="s">
        <v>40</v>
      </c>
      <c r="O494" s="58"/>
      <c r="P494" s="155">
        <f>O494*H494</f>
        <v>0</v>
      </c>
      <c r="Q494" s="155">
        <v>1E-05</v>
      </c>
      <c r="R494" s="155">
        <f>Q494*H494</f>
        <v>0.0019644000000000003</v>
      </c>
      <c r="S494" s="155">
        <v>0</v>
      </c>
      <c r="T494" s="156">
        <f>S494*H494</f>
        <v>0</v>
      </c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R494" s="157" t="s">
        <v>261</v>
      </c>
      <c r="AT494" s="157" t="s">
        <v>142</v>
      </c>
      <c r="AU494" s="157" t="s">
        <v>85</v>
      </c>
      <c r="AY494" s="17" t="s">
        <v>139</v>
      </c>
      <c r="BE494" s="158">
        <f>IF(N494="základní",J494,0)</f>
        <v>0</v>
      </c>
      <c r="BF494" s="158">
        <f>IF(N494="snížená",J494,0)</f>
        <v>0</v>
      </c>
      <c r="BG494" s="158">
        <f>IF(N494="zákl. přenesená",J494,0)</f>
        <v>0</v>
      </c>
      <c r="BH494" s="158">
        <f>IF(N494="sníž. přenesená",J494,0)</f>
        <v>0</v>
      </c>
      <c r="BI494" s="158">
        <f>IF(N494="nulová",J494,0)</f>
        <v>0</v>
      </c>
      <c r="BJ494" s="17" t="s">
        <v>83</v>
      </c>
      <c r="BK494" s="158">
        <f>ROUND(I494*H494,2)</f>
        <v>0</v>
      </c>
      <c r="BL494" s="17" t="s">
        <v>261</v>
      </c>
      <c r="BM494" s="157" t="s">
        <v>676</v>
      </c>
    </row>
    <row r="495" spans="2:51" s="13" customFormat="1" ht="12">
      <c r="B495" s="159"/>
      <c r="D495" s="160" t="s">
        <v>152</v>
      </c>
      <c r="E495" s="161" t="s">
        <v>1</v>
      </c>
      <c r="F495" s="162" t="s">
        <v>203</v>
      </c>
      <c r="H495" s="161" t="s">
        <v>1</v>
      </c>
      <c r="I495" s="163"/>
      <c r="L495" s="159"/>
      <c r="M495" s="164"/>
      <c r="N495" s="165"/>
      <c r="O495" s="165"/>
      <c r="P495" s="165"/>
      <c r="Q495" s="165"/>
      <c r="R495" s="165"/>
      <c r="S495" s="165"/>
      <c r="T495" s="166"/>
      <c r="AT495" s="161" t="s">
        <v>152</v>
      </c>
      <c r="AU495" s="161" t="s">
        <v>85</v>
      </c>
      <c r="AV495" s="13" t="s">
        <v>83</v>
      </c>
      <c r="AW495" s="13" t="s">
        <v>31</v>
      </c>
      <c r="AX495" s="13" t="s">
        <v>75</v>
      </c>
      <c r="AY495" s="161" t="s">
        <v>139</v>
      </c>
    </row>
    <row r="496" spans="2:51" s="14" customFormat="1" ht="12">
      <c r="B496" s="167"/>
      <c r="D496" s="160" t="s">
        <v>152</v>
      </c>
      <c r="E496" s="168" t="s">
        <v>1</v>
      </c>
      <c r="F496" s="169" t="s">
        <v>665</v>
      </c>
      <c r="H496" s="170">
        <v>15.54</v>
      </c>
      <c r="I496" s="171"/>
      <c r="L496" s="167"/>
      <c r="M496" s="172"/>
      <c r="N496" s="173"/>
      <c r="O496" s="173"/>
      <c r="P496" s="173"/>
      <c r="Q496" s="173"/>
      <c r="R496" s="173"/>
      <c r="S496" s="173"/>
      <c r="T496" s="174"/>
      <c r="AT496" s="168" t="s">
        <v>152</v>
      </c>
      <c r="AU496" s="168" t="s">
        <v>85</v>
      </c>
      <c r="AV496" s="14" t="s">
        <v>85</v>
      </c>
      <c r="AW496" s="14" t="s">
        <v>31</v>
      </c>
      <c r="AX496" s="14" t="s">
        <v>75</v>
      </c>
      <c r="AY496" s="168" t="s">
        <v>139</v>
      </c>
    </row>
    <row r="497" spans="2:51" s="14" customFormat="1" ht="12">
      <c r="B497" s="167"/>
      <c r="D497" s="160" t="s">
        <v>152</v>
      </c>
      <c r="E497" s="168" t="s">
        <v>1</v>
      </c>
      <c r="F497" s="169" t="s">
        <v>666</v>
      </c>
      <c r="H497" s="170">
        <v>16.32</v>
      </c>
      <c r="I497" s="171"/>
      <c r="L497" s="167"/>
      <c r="M497" s="172"/>
      <c r="N497" s="173"/>
      <c r="O497" s="173"/>
      <c r="P497" s="173"/>
      <c r="Q497" s="173"/>
      <c r="R497" s="173"/>
      <c r="S497" s="173"/>
      <c r="T497" s="174"/>
      <c r="AT497" s="168" t="s">
        <v>152</v>
      </c>
      <c r="AU497" s="168" t="s">
        <v>85</v>
      </c>
      <c r="AV497" s="14" t="s">
        <v>85</v>
      </c>
      <c r="AW497" s="14" t="s">
        <v>31</v>
      </c>
      <c r="AX497" s="14" t="s">
        <v>75</v>
      </c>
      <c r="AY497" s="168" t="s">
        <v>139</v>
      </c>
    </row>
    <row r="498" spans="2:51" s="14" customFormat="1" ht="12">
      <c r="B498" s="167"/>
      <c r="D498" s="160" t="s">
        <v>152</v>
      </c>
      <c r="E498" s="168" t="s">
        <v>1</v>
      </c>
      <c r="F498" s="169" t="s">
        <v>667</v>
      </c>
      <c r="H498" s="170">
        <v>29.18</v>
      </c>
      <c r="I498" s="171"/>
      <c r="L498" s="167"/>
      <c r="M498" s="172"/>
      <c r="N498" s="173"/>
      <c r="O498" s="173"/>
      <c r="P498" s="173"/>
      <c r="Q498" s="173"/>
      <c r="R498" s="173"/>
      <c r="S498" s="173"/>
      <c r="T498" s="174"/>
      <c r="AT498" s="168" t="s">
        <v>152</v>
      </c>
      <c r="AU498" s="168" t="s">
        <v>85</v>
      </c>
      <c r="AV498" s="14" t="s">
        <v>85</v>
      </c>
      <c r="AW498" s="14" t="s">
        <v>31</v>
      </c>
      <c r="AX498" s="14" t="s">
        <v>75</v>
      </c>
      <c r="AY498" s="168" t="s">
        <v>139</v>
      </c>
    </row>
    <row r="499" spans="2:51" s="14" customFormat="1" ht="12">
      <c r="B499" s="167"/>
      <c r="D499" s="160" t="s">
        <v>152</v>
      </c>
      <c r="E499" s="168" t="s">
        <v>1</v>
      </c>
      <c r="F499" s="169" t="s">
        <v>668</v>
      </c>
      <c r="H499" s="170">
        <v>32.32</v>
      </c>
      <c r="I499" s="171"/>
      <c r="L499" s="167"/>
      <c r="M499" s="172"/>
      <c r="N499" s="173"/>
      <c r="O499" s="173"/>
      <c r="P499" s="173"/>
      <c r="Q499" s="173"/>
      <c r="R499" s="173"/>
      <c r="S499" s="173"/>
      <c r="T499" s="174"/>
      <c r="AT499" s="168" t="s">
        <v>152</v>
      </c>
      <c r="AU499" s="168" t="s">
        <v>85</v>
      </c>
      <c r="AV499" s="14" t="s">
        <v>85</v>
      </c>
      <c r="AW499" s="14" t="s">
        <v>31</v>
      </c>
      <c r="AX499" s="14" t="s">
        <v>75</v>
      </c>
      <c r="AY499" s="168" t="s">
        <v>139</v>
      </c>
    </row>
    <row r="500" spans="2:51" s="14" customFormat="1" ht="12">
      <c r="B500" s="167"/>
      <c r="D500" s="160" t="s">
        <v>152</v>
      </c>
      <c r="E500" s="168" t="s">
        <v>1</v>
      </c>
      <c r="F500" s="169" t="s">
        <v>669</v>
      </c>
      <c r="H500" s="170">
        <v>10.38</v>
      </c>
      <c r="I500" s="171"/>
      <c r="L500" s="167"/>
      <c r="M500" s="172"/>
      <c r="N500" s="173"/>
      <c r="O500" s="173"/>
      <c r="P500" s="173"/>
      <c r="Q500" s="173"/>
      <c r="R500" s="173"/>
      <c r="S500" s="173"/>
      <c r="T500" s="174"/>
      <c r="AT500" s="168" t="s">
        <v>152</v>
      </c>
      <c r="AU500" s="168" t="s">
        <v>85</v>
      </c>
      <c r="AV500" s="14" t="s">
        <v>85</v>
      </c>
      <c r="AW500" s="14" t="s">
        <v>31</v>
      </c>
      <c r="AX500" s="14" t="s">
        <v>75</v>
      </c>
      <c r="AY500" s="168" t="s">
        <v>139</v>
      </c>
    </row>
    <row r="501" spans="2:51" s="14" customFormat="1" ht="12">
      <c r="B501" s="167"/>
      <c r="D501" s="160" t="s">
        <v>152</v>
      </c>
      <c r="E501" s="168" t="s">
        <v>1</v>
      </c>
      <c r="F501" s="169" t="s">
        <v>670</v>
      </c>
      <c r="H501" s="170">
        <v>29.18</v>
      </c>
      <c r="I501" s="171"/>
      <c r="L501" s="167"/>
      <c r="M501" s="172"/>
      <c r="N501" s="173"/>
      <c r="O501" s="173"/>
      <c r="P501" s="173"/>
      <c r="Q501" s="173"/>
      <c r="R501" s="173"/>
      <c r="S501" s="173"/>
      <c r="T501" s="174"/>
      <c r="AT501" s="168" t="s">
        <v>152</v>
      </c>
      <c r="AU501" s="168" t="s">
        <v>85</v>
      </c>
      <c r="AV501" s="14" t="s">
        <v>85</v>
      </c>
      <c r="AW501" s="14" t="s">
        <v>31</v>
      </c>
      <c r="AX501" s="14" t="s">
        <v>75</v>
      </c>
      <c r="AY501" s="168" t="s">
        <v>139</v>
      </c>
    </row>
    <row r="502" spans="2:51" s="14" customFormat="1" ht="12">
      <c r="B502" s="167"/>
      <c r="D502" s="160" t="s">
        <v>152</v>
      </c>
      <c r="E502" s="168" t="s">
        <v>1</v>
      </c>
      <c r="F502" s="169" t="s">
        <v>671</v>
      </c>
      <c r="H502" s="170">
        <v>32.3</v>
      </c>
      <c r="I502" s="171"/>
      <c r="L502" s="167"/>
      <c r="M502" s="172"/>
      <c r="N502" s="173"/>
      <c r="O502" s="173"/>
      <c r="P502" s="173"/>
      <c r="Q502" s="173"/>
      <c r="R502" s="173"/>
      <c r="S502" s="173"/>
      <c r="T502" s="174"/>
      <c r="AT502" s="168" t="s">
        <v>152</v>
      </c>
      <c r="AU502" s="168" t="s">
        <v>85</v>
      </c>
      <c r="AV502" s="14" t="s">
        <v>85</v>
      </c>
      <c r="AW502" s="14" t="s">
        <v>31</v>
      </c>
      <c r="AX502" s="14" t="s">
        <v>75</v>
      </c>
      <c r="AY502" s="168" t="s">
        <v>139</v>
      </c>
    </row>
    <row r="503" spans="2:51" s="13" customFormat="1" ht="12">
      <c r="B503" s="159"/>
      <c r="D503" s="160" t="s">
        <v>152</v>
      </c>
      <c r="E503" s="161" t="s">
        <v>1</v>
      </c>
      <c r="F503" s="162" t="s">
        <v>153</v>
      </c>
      <c r="H503" s="161" t="s">
        <v>1</v>
      </c>
      <c r="I503" s="163"/>
      <c r="L503" s="159"/>
      <c r="M503" s="164"/>
      <c r="N503" s="165"/>
      <c r="O503" s="165"/>
      <c r="P503" s="165"/>
      <c r="Q503" s="165"/>
      <c r="R503" s="165"/>
      <c r="S503" s="165"/>
      <c r="T503" s="166"/>
      <c r="AT503" s="161" t="s">
        <v>152</v>
      </c>
      <c r="AU503" s="161" t="s">
        <v>85</v>
      </c>
      <c r="AV503" s="13" t="s">
        <v>83</v>
      </c>
      <c r="AW503" s="13" t="s">
        <v>31</v>
      </c>
      <c r="AX503" s="13" t="s">
        <v>75</v>
      </c>
      <c r="AY503" s="161" t="s">
        <v>139</v>
      </c>
    </row>
    <row r="504" spans="2:51" s="14" customFormat="1" ht="12">
      <c r="B504" s="167"/>
      <c r="D504" s="160" t="s">
        <v>152</v>
      </c>
      <c r="E504" s="168" t="s">
        <v>1</v>
      </c>
      <c r="F504" s="169" t="s">
        <v>193</v>
      </c>
      <c r="H504" s="170">
        <v>16.08</v>
      </c>
      <c r="I504" s="171"/>
      <c r="L504" s="167"/>
      <c r="M504" s="172"/>
      <c r="N504" s="173"/>
      <c r="O504" s="173"/>
      <c r="P504" s="173"/>
      <c r="Q504" s="173"/>
      <c r="R504" s="173"/>
      <c r="S504" s="173"/>
      <c r="T504" s="174"/>
      <c r="AT504" s="168" t="s">
        <v>152</v>
      </c>
      <c r="AU504" s="168" t="s">
        <v>85</v>
      </c>
      <c r="AV504" s="14" t="s">
        <v>85</v>
      </c>
      <c r="AW504" s="14" t="s">
        <v>31</v>
      </c>
      <c r="AX504" s="14" t="s">
        <v>75</v>
      </c>
      <c r="AY504" s="168" t="s">
        <v>139</v>
      </c>
    </row>
    <row r="505" spans="2:51" s="13" customFormat="1" ht="12">
      <c r="B505" s="159"/>
      <c r="D505" s="160" t="s">
        <v>152</v>
      </c>
      <c r="E505" s="161" t="s">
        <v>1</v>
      </c>
      <c r="F505" s="162" t="s">
        <v>206</v>
      </c>
      <c r="H505" s="161" t="s">
        <v>1</v>
      </c>
      <c r="I505" s="163"/>
      <c r="L505" s="159"/>
      <c r="M505" s="164"/>
      <c r="N505" s="165"/>
      <c r="O505" s="165"/>
      <c r="P505" s="165"/>
      <c r="Q505" s="165"/>
      <c r="R505" s="165"/>
      <c r="S505" s="165"/>
      <c r="T505" s="166"/>
      <c r="AT505" s="161" t="s">
        <v>152</v>
      </c>
      <c r="AU505" s="161" t="s">
        <v>85</v>
      </c>
      <c r="AV505" s="13" t="s">
        <v>83</v>
      </c>
      <c r="AW505" s="13" t="s">
        <v>31</v>
      </c>
      <c r="AX505" s="13" t="s">
        <v>75</v>
      </c>
      <c r="AY505" s="161" t="s">
        <v>139</v>
      </c>
    </row>
    <row r="506" spans="2:51" s="14" customFormat="1" ht="12">
      <c r="B506" s="167"/>
      <c r="D506" s="160" t="s">
        <v>152</v>
      </c>
      <c r="E506" s="168" t="s">
        <v>1</v>
      </c>
      <c r="F506" s="169" t="s">
        <v>672</v>
      </c>
      <c r="H506" s="170">
        <v>15.14</v>
      </c>
      <c r="I506" s="171"/>
      <c r="L506" s="167"/>
      <c r="M506" s="172"/>
      <c r="N506" s="173"/>
      <c r="O506" s="173"/>
      <c r="P506" s="173"/>
      <c r="Q506" s="173"/>
      <c r="R506" s="173"/>
      <c r="S506" s="173"/>
      <c r="T506" s="174"/>
      <c r="AT506" s="168" t="s">
        <v>152</v>
      </c>
      <c r="AU506" s="168" t="s">
        <v>85</v>
      </c>
      <c r="AV506" s="14" t="s">
        <v>85</v>
      </c>
      <c r="AW506" s="14" t="s">
        <v>31</v>
      </c>
      <c r="AX506" s="14" t="s">
        <v>75</v>
      </c>
      <c r="AY506" s="168" t="s">
        <v>139</v>
      </c>
    </row>
    <row r="507" spans="2:51" s="15" customFormat="1" ht="12">
      <c r="B507" s="175"/>
      <c r="D507" s="160" t="s">
        <v>152</v>
      </c>
      <c r="E507" s="176" t="s">
        <v>1</v>
      </c>
      <c r="F507" s="177" t="s">
        <v>161</v>
      </c>
      <c r="H507" s="178">
        <v>196.43999999999994</v>
      </c>
      <c r="I507" s="179"/>
      <c r="L507" s="175"/>
      <c r="M507" s="180"/>
      <c r="N507" s="181"/>
      <c r="O507" s="181"/>
      <c r="P507" s="181"/>
      <c r="Q507" s="181"/>
      <c r="R507" s="181"/>
      <c r="S507" s="181"/>
      <c r="T507" s="182"/>
      <c r="AT507" s="176" t="s">
        <v>152</v>
      </c>
      <c r="AU507" s="176" t="s">
        <v>85</v>
      </c>
      <c r="AV507" s="15" t="s">
        <v>146</v>
      </c>
      <c r="AW507" s="15" t="s">
        <v>31</v>
      </c>
      <c r="AX507" s="15" t="s">
        <v>83</v>
      </c>
      <c r="AY507" s="176" t="s">
        <v>139</v>
      </c>
    </row>
    <row r="508" spans="1:65" s="2" customFormat="1" ht="13.9" customHeight="1">
      <c r="A508" s="32"/>
      <c r="B508" s="144"/>
      <c r="C508" s="183" t="s">
        <v>677</v>
      </c>
      <c r="D508" s="183" t="s">
        <v>286</v>
      </c>
      <c r="E508" s="184" t="s">
        <v>678</v>
      </c>
      <c r="F508" s="185" t="s">
        <v>679</v>
      </c>
      <c r="G508" s="186" t="s">
        <v>187</v>
      </c>
      <c r="H508" s="187">
        <v>200.369</v>
      </c>
      <c r="I508" s="188"/>
      <c r="J508" s="189">
        <f>ROUND(I508*H508,2)</f>
        <v>0</v>
      </c>
      <c r="K508" s="190"/>
      <c r="L508" s="191"/>
      <c r="M508" s="192" t="s">
        <v>1</v>
      </c>
      <c r="N508" s="193" t="s">
        <v>40</v>
      </c>
      <c r="O508" s="58"/>
      <c r="P508" s="155">
        <f>O508*H508</f>
        <v>0</v>
      </c>
      <c r="Q508" s="155">
        <v>0.0003</v>
      </c>
      <c r="R508" s="155">
        <f>Q508*H508</f>
        <v>0.060110699999999996</v>
      </c>
      <c r="S508" s="155">
        <v>0</v>
      </c>
      <c r="T508" s="156">
        <f>S508*H508</f>
        <v>0</v>
      </c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R508" s="157" t="s">
        <v>343</v>
      </c>
      <c r="AT508" s="157" t="s">
        <v>286</v>
      </c>
      <c r="AU508" s="157" t="s">
        <v>85</v>
      </c>
      <c r="AY508" s="17" t="s">
        <v>139</v>
      </c>
      <c r="BE508" s="158">
        <f>IF(N508="základní",J508,0)</f>
        <v>0</v>
      </c>
      <c r="BF508" s="158">
        <f>IF(N508="snížená",J508,0)</f>
        <v>0</v>
      </c>
      <c r="BG508" s="158">
        <f>IF(N508="zákl. přenesená",J508,0)</f>
        <v>0</v>
      </c>
      <c r="BH508" s="158">
        <f>IF(N508="sníž. přenesená",J508,0)</f>
        <v>0</v>
      </c>
      <c r="BI508" s="158">
        <f>IF(N508="nulová",J508,0)</f>
        <v>0</v>
      </c>
      <c r="BJ508" s="17" t="s">
        <v>83</v>
      </c>
      <c r="BK508" s="158">
        <f>ROUND(I508*H508,2)</f>
        <v>0</v>
      </c>
      <c r="BL508" s="17" t="s">
        <v>261</v>
      </c>
      <c r="BM508" s="157" t="s">
        <v>680</v>
      </c>
    </row>
    <row r="509" spans="2:51" s="14" customFormat="1" ht="12">
      <c r="B509" s="167"/>
      <c r="D509" s="160" t="s">
        <v>152</v>
      </c>
      <c r="F509" s="169" t="s">
        <v>681</v>
      </c>
      <c r="H509" s="170">
        <v>200.369</v>
      </c>
      <c r="I509" s="171"/>
      <c r="L509" s="167"/>
      <c r="M509" s="172"/>
      <c r="N509" s="173"/>
      <c r="O509" s="173"/>
      <c r="P509" s="173"/>
      <c r="Q509" s="173"/>
      <c r="R509" s="173"/>
      <c r="S509" s="173"/>
      <c r="T509" s="174"/>
      <c r="AT509" s="168" t="s">
        <v>152</v>
      </c>
      <c r="AU509" s="168" t="s">
        <v>85</v>
      </c>
      <c r="AV509" s="14" t="s">
        <v>85</v>
      </c>
      <c r="AW509" s="14" t="s">
        <v>3</v>
      </c>
      <c r="AX509" s="14" t="s">
        <v>83</v>
      </c>
      <c r="AY509" s="168" t="s">
        <v>139</v>
      </c>
    </row>
    <row r="510" spans="1:65" s="2" customFormat="1" ht="13.9" customHeight="1">
      <c r="A510" s="32"/>
      <c r="B510" s="144"/>
      <c r="C510" s="145" t="s">
        <v>682</v>
      </c>
      <c r="D510" s="145" t="s">
        <v>142</v>
      </c>
      <c r="E510" s="146" t="s">
        <v>683</v>
      </c>
      <c r="F510" s="147" t="s">
        <v>684</v>
      </c>
      <c r="G510" s="148" t="s">
        <v>187</v>
      </c>
      <c r="H510" s="149">
        <v>30.59</v>
      </c>
      <c r="I510" s="150"/>
      <c r="J510" s="151">
        <f>ROUND(I510*H510,2)</f>
        <v>0</v>
      </c>
      <c r="K510" s="152"/>
      <c r="L510" s="33"/>
      <c r="M510" s="153" t="s">
        <v>1</v>
      </c>
      <c r="N510" s="154" t="s">
        <v>40</v>
      </c>
      <c r="O510" s="58"/>
      <c r="P510" s="155">
        <f>O510*H510</f>
        <v>0</v>
      </c>
      <c r="Q510" s="155">
        <v>0</v>
      </c>
      <c r="R510" s="155">
        <f>Q510*H510</f>
        <v>0</v>
      </c>
      <c r="S510" s="155">
        <v>0.0003</v>
      </c>
      <c r="T510" s="156">
        <f>S510*H510</f>
        <v>0.009177</v>
      </c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R510" s="157" t="s">
        <v>261</v>
      </c>
      <c r="AT510" s="157" t="s">
        <v>142</v>
      </c>
      <c r="AU510" s="157" t="s">
        <v>85</v>
      </c>
      <c r="AY510" s="17" t="s">
        <v>139</v>
      </c>
      <c r="BE510" s="158">
        <f>IF(N510="základní",J510,0)</f>
        <v>0</v>
      </c>
      <c r="BF510" s="158">
        <f>IF(N510="snížená",J510,0)</f>
        <v>0</v>
      </c>
      <c r="BG510" s="158">
        <f>IF(N510="zákl. přenesená",J510,0)</f>
        <v>0</v>
      </c>
      <c r="BH510" s="158">
        <f>IF(N510="sníž. přenesená",J510,0)</f>
        <v>0</v>
      </c>
      <c r="BI510" s="158">
        <f>IF(N510="nulová",J510,0)</f>
        <v>0</v>
      </c>
      <c r="BJ510" s="17" t="s">
        <v>83</v>
      </c>
      <c r="BK510" s="158">
        <f>ROUND(I510*H510,2)</f>
        <v>0</v>
      </c>
      <c r="BL510" s="17" t="s">
        <v>261</v>
      </c>
      <c r="BM510" s="157" t="s">
        <v>685</v>
      </c>
    </row>
    <row r="511" spans="2:63" s="12" customFormat="1" ht="22.9" customHeight="1">
      <c r="B511" s="131"/>
      <c r="D511" s="132" t="s">
        <v>74</v>
      </c>
      <c r="E511" s="142" t="s">
        <v>686</v>
      </c>
      <c r="F511" s="142" t="s">
        <v>687</v>
      </c>
      <c r="I511" s="134"/>
      <c r="J511" s="143">
        <f>BK511</f>
        <v>0</v>
      </c>
      <c r="L511" s="131"/>
      <c r="M511" s="136"/>
      <c r="N511" s="137"/>
      <c r="O511" s="137"/>
      <c r="P511" s="138">
        <f>SUM(P512:P557)</f>
        <v>0</v>
      </c>
      <c r="Q511" s="137"/>
      <c r="R511" s="138">
        <f>SUM(R512:R557)</f>
        <v>0.73103186</v>
      </c>
      <c r="S511" s="137"/>
      <c r="T511" s="139">
        <f>SUM(T512:T557)</f>
        <v>2.1887640000000004</v>
      </c>
      <c r="AR511" s="132" t="s">
        <v>85</v>
      </c>
      <c r="AT511" s="140" t="s">
        <v>74</v>
      </c>
      <c r="AU511" s="140" t="s">
        <v>83</v>
      </c>
      <c r="AY511" s="132" t="s">
        <v>139</v>
      </c>
      <c r="BK511" s="141">
        <f>SUM(BK512:BK557)</f>
        <v>0</v>
      </c>
    </row>
    <row r="512" spans="1:65" s="2" customFormat="1" ht="13.9" customHeight="1">
      <c r="A512" s="32"/>
      <c r="B512" s="144"/>
      <c r="C512" s="145" t="s">
        <v>688</v>
      </c>
      <c r="D512" s="145" t="s">
        <v>142</v>
      </c>
      <c r="E512" s="146" t="s">
        <v>689</v>
      </c>
      <c r="F512" s="147" t="s">
        <v>690</v>
      </c>
      <c r="G512" s="148" t="s">
        <v>150</v>
      </c>
      <c r="H512" s="149">
        <v>20.304</v>
      </c>
      <c r="I512" s="150"/>
      <c r="J512" s="151">
        <f>ROUND(I512*H512,2)</f>
        <v>0</v>
      </c>
      <c r="K512" s="152"/>
      <c r="L512" s="33"/>
      <c r="M512" s="153" t="s">
        <v>1</v>
      </c>
      <c r="N512" s="154" t="s">
        <v>40</v>
      </c>
      <c r="O512" s="58"/>
      <c r="P512" s="155">
        <f>O512*H512</f>
        <v>0</v>
      </c>
      <c r="Q512" s="155">
        <v>0.0003</v>
      </c>
      <c r="R512" s="155">
        <f>Q512*H512</f>
        <v>0.006091199999999999</v>
      </c>
      <c r="S512" s="155">
        <v>0</v>
      </c>
      <c r="T512" s="156">
        <f>S512*H512</f>
        <v>0</v>
      </c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R512" s="157" t="s">
        <v>261</v>
      </c>
      <c r="AT512" s="157" t="s">
        <v>142</v>
      </c>
      <c r="AU512" s="157" t="s">
        <v>85</v>
      </c>
      <c r="AY512" s="17" t="s">
        <v>139</v>
      </c>
      <c r="BE512" s="158">
        <f>IF(N512="základní",J512,0)</f>
        <v>0</v>
      </c>
      <c r="BF512" s="158">
        <f>IF(N512="snížená",J512,0)</f>
        <v>0</v>
      </c>
      <c r="BG512" s="158">
        <f>IF(N512="zákl. přenesená",J512,0)</f>
        <v>0</v>
      </c>
      <c r="BH512" s="158">
        <f>IF(N512="sníž. přenesená",J512,0)</f>
        <v>0</v>
      </c>
      <c r="BI512" s="158">
        <f>IF(N512="nulová",J512,0)</f>
        <v>0</v>
      </c>
      <c r="BJ512" s="17" t="s">
        <v>83</v>
      </c>
      <c r="BK512" s="158">
        <f>ROUND(I512*H512,2)</f>
        <v>0</v>
      </c>
      <c r="BL512" s="17" t="s">
        <v>261</v>
      </c>
      <c r="BM512" s="157" t="s">
        <v>691</v>
      </c>
    </row>
    <row r="513" spans="2:51" s="13" customFormat="1" ht="12">
      <c r="B513" s="159"/>
      <c r="D513" s="160" t="s">
        <v>152</v>
      </c>
      <c r="E513" s="161" t="s">
        <v>1</v>
      </c>
      <c r="F513" s="162" t="s">
        <v>158</v>
      </c>
      <c r="H513" s="161" t="s">
        <v>1</v>
      </c>
      <c r="I513" s="163"/>
      <c r="L513" s="159"/>
      <c r="M513" s="164"/>
      <c r="N513" s="165"/>
      <c r="O513" s="165"/>
      <c r="P513" s="165"/>
      <c r="Q513" s="165"/>
      <c r="R513" s="165"/>
      <c r="S513" s="165"/>
      <c r="T513" s="166"/>
      <c r="AT513" s="161" t="s">
        <v>152</v>
      </c>
      <c r="AU513" s="161" t="s">
        <v>85</v>
      </c>
      <c r="AV513" s="13" t="s">
        <v>83</v>
      </c>
      <c r="AW513" s="13" t="s">
        <v>31</v>
      </c>
      <c r="AX513" s="13" t="s">
        <v>75</v>
      </c>
      <c r="AY513" s="161" t="s">
        <v>139</v>
      </c>
    </row>
    <row r="514" spans="2:51" s="14" customFormat="1" ht="12">
      <c r="B514" s="167"/>
      <c r="D514" s="160" t="s">
        <v>152</v>
      </c>
      <c r="E514" s="168" t="s">
        <v>1</v>
      </c>
      <c r="F514" s="169" t="s">
        <v>692</v>
      </c>
      <c r="H514" s="170">
        <v>12.024</v>
      </c>
      <c r="I514" s="171"/>
      <c r="L514" s="167"/>
      <c r="M514" s="172"/>
      <c r="N514" s="173"/>
      <c r="O514" s="173"/>
      <c r="P514" s="173"/>
      <c r="Q514" s="173"/>
      <c r="R514" s="173"/>
      <c r="S514" s="173"/>
      <c r="T514" s="174"/>
      <c r="AT514" s="168" t="s">
        <v>152</v>
      </c>
      <c r="AU514" s="168" t="s">
        <v>85</v>
      </c>
      <c r="AV514" s="14" t="s">
        <v>85</v>
      </c>
      <c r="AW514" s="14" t="s">
        <v>31</v>
      </c>
      <c r="AX514" s="14" t="s">
        <v>75</v>
      </c>
      <c r="AY514" s="168" t="s">
        <v>139</v>
      </c>
    </row>
    <row r="515" spans="2:51" s="13" customFormat="1" ht="12">
      <c r="B515" s="159"/>
      <c r="D515" s="160" t="s">
        <v>152</v>
      </c>
      <c r="E515" s="161" t="s">
        <v>1</v>
      </c>
      <c r="F515" s="162" t="s">
        <v>160</v>
      </c>
      <c r="H515" s="161" t="s">
        <v>1</v>
      </c>
      <c r="I515" s="163"/>
      <c r="L515" s="159"/>
      <c r="M515" s="164"/>
      <c r="N515" s="165"/>
      <c r="O515" s="165"/>
      <c r="P515" s="165"/>
      <c r="Q515" s="165"/>
      <c r="R515" s="165"/>
      <c r="S515" s="165"/>
      <c r="T515" s="166"/>
      <c r="AT515" s="161" t="s">
        <v>152</v>
      </c>
      <c r="AU515" s="161" t="s">
        <v>85</v>
      </c>
      <c r="AV515" s="13" t="s">
        <v>83</v>
      </c>
      <c r="AW515" s="13" t="s">
        <v>31</v>
      </c>
      <c r="AX515" s="13" t="s">
        <v>75</v>
      </c>
      <c r="AY515" s="161" t="s">
        <v>139</v>
      </c>
    </row>
    <row r="516" spans="2:51" s="14" customFormat="1" ht="12">
      <c r="B516" s="167"/>
      <c r="D516" s="160" t="s">
        <v>152</v>
      </c>
      <c r="E516" s="168" t="s">
        <v>1</v>
      </c>
      <c r="F516" s="169" t="s">
        <v>693</v>
      </c>
      <c r="H516" s="170">
        <v>8.28</v>
      </c>
      <c r="I516" s="171"/>
      <c r="L516" s="167"/>
      <c r="M516" s="172"/>
      <c r="N516" s="173"/>
      <c r="O516" s="173"/>
      <c r="P516" s="173"/>
      <c r="Q516" s="173"/>
      <c r="R516" s="173"/>
      <c r="S516" s="173"/>
      <c r="T516" s="174"/>
      <c r="AT516" s="168" t="s">
        <v>152</v>
      </c>
      <c r="AU516" s="168" t="s">
        <v>85</v>
      </c>
      <c r="AV516" s="14" t="s">
        <v>85</v>
      </c>
      <c r="AW516" s="14" t="s">
        <v>31</v>
      </c>
      <c r="AX516" s="14" t="s">
        <v>75</v>
      </c>
      <c r="AY516" s="168" t="s">
        <v>139</v>
      </c>
    </row>
    <row r="517" spans="2:51" s="15" customFormat="1" ht="12">
      <c r="B517" s="175"/>
      <c r="D517" s="160" t="s">
        <v>152</v>
      </c>
      <c r="E517" s="176" t="s">
        <v>1</v>
      </c>
      <c r="F517" s="177" t="s">
        <v>161</v>
      </c>
      <c r="H517" s="178">
        <v>20.304</v>
      </c>
      <c r="I517" s="179"/>
      <c r="L517" s="175"/>
      <c r="M517" s="180"/>
      <c r="N517" s="181"/>
      <c r="O517" s="181"/>
      <c r="P517" s="181"/>
      <c r="Q517" s="181"/>
      <c r="R517" s="181"/>
      <c r="S517" s="181"/>
      <c r="T517" s="182"/>
      <c r="AT517" s="176" t="s">
        <v>152</v>
      </c>
      <c r="AU517" s="176" t="s">
        <v>85</v>
      </c>
      <c r="AV517" s="15" t="s">
        <v>146</v>
      </c>
      <c r="AW517" s="15" t="s">
        <v>31</v>
      </c>
      <c r="AX517" s="15" t="s">
        <v>83</v>
      </c>
      <c r="AY517" s="176" t="s">
        <v>139</v>
      </c>
    </row>
    <row r="518" spans="1:65" s="2" customFormat="1" ht="13.9" customHeight="1">
      <c r="A518" s="32"/>
      <c r="B518" s="144"/>
      <c r="C518" s="145" t="s">
        <v>694</v>
      </c>
      <c r="D518" s="145" t="s">
        <v>142</v>
      </c>
      <c r="E518" s="146" t="s">
        <v>695</v>
      </c>
      <c r="F518" s="147" t="s">
        <v>696</v>
      </c>
      <c r="G518" s="148" t="s">
        <v>150</v>
      </c>
      <c r="H518" s="149">
        <v>2.256</v>
      </c>
      <c r="I518" s="150"/>
      <c r="J518" s="151">
        <f>ROUND(I518*H518,2)</f>
        <v>0</v>
      </c>
      <c r="K518" s="152"/>
      <c r="L518" s="33"/>
      <c r="M518" s="153" t="s">
        <v>1</v>
      </c>
      <c r="N518" s="154" t="s">
        <v>40</v>
      </c>
      <c r="O518" s="58"/>
      <c r="P518" s="155">
        <f>O518*H518</f>
        <v>0</v>
      </c>
      <c r="Q518" s="155">
        <v>0</v>
      </c>
      <c r="R518" s="155">
        <f>Q518*H518</f>
        <v>0</v>
      </c>
      <c r="S518" s="155">
        <v>0</v>
      </c>
      <c r="T518" s="156">
        <f>S518*H518</f>
        <v>0</v>
      </c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R518" s="157" t="s">
        <v>261</v>
      </c>
      <c r="AT518" s="157" t="s">
        <v>142</v>
      </c>
      <c r="AU518" s="157" t="s">
        <v>85</v>
      </c>
      <c r="AY518" s="17" t="s">
        <v>139</v>
      </c>
      <c r="BE518" s="158">
        <f>IF(N518="základní",J518,0)</f>
        <v>0</v>
      </c>
      <c r="BF518" s="158">
        <f>IF(N518="snížená",J518,0)</f>
        <v>0</v>
      </c>
      <c r="BG518" s="158">
        <f>IF(N518="zákl. přenesená",J518,0)</f>
        <v>0</v>
      </c>
      <c r="BH518" s="158">
        <f>IF(N518="sníž. přenesená",J518,0)</f>
        <v>0</v>
      </c>
      <c r="BI518" s="158">
        <f>IF(N518="nulová",J518,0)</f>
        <v>0</v>
      </c>
      <c r="BJ518" s="17" t="s">
        <v>83</v>
      </c>
      <c r="BK518" s="158">
        <f>ROUND(I518*H518,2)</f>
        <v>0</v>
      </c>
      <c r="BL518" s="17" t="s">
        <v>261</v>
      </c>
      <c r="BM518" s="157" t="s">
        <v>697</v>
      </c>
    </row>
    <row r="519" spans="2:51" s="13" customFormat="1" ht="12">
      <c r="B519" s="159"/>
      <c r="D519" s="160" t="s">
        <v>152</v>
      </c>
      <c r="E519" s="161" t="s">
        <v>1</v>
      </c>
      <c r="F519" s="162" t="s">
        <v>158</v>
      </c>
      <c r="H519" s="161" t="s">
        <v>1</v>
      </c>
      <c r="I519" s="163"/>
      <c r="L519" s="159"/>
      <c r="M519" s="164"/>
      <c r="N519" s="165"/>
      <c r="O519" s="165"/>
      <c r="P519" s="165"/>
      <c r="Q519" s="165"/>
      <c r="R519" s="165"/>
      <c r="S519" s="165"/>
      <c r="T519" s="166"/>
      <c r="AT519" s="161" t="s">
        <v>152</v>
      </c>
      <c r="AU519" s="161" t="s">
        <v>85</v>
      </c>
      <c r="AV519" s="13" t="s">
        <v>83</v>
      </c>
      <c r="AW519" s="13" t="s">
        <v>31</v>
      </c>
      <c r="AX519" s="13" t="s">
        <v>75</v>
      </c>
      <c r="AY519" s="161" t="s">
        <v>139</v>
      </c>
    </row>
    <row r="520" spans="2:51" s="14" customFormat="1" ht="12">
      <c r="B520" s="167"/>
      <c r="D520" s="160" t="s">
        <v>152</v>
      </c>
      <c r="E520" s="168" t="s">
        <v>1</v>
      </c>
      <c r="F520" s="169" t="s">
        <v>698</v>
      </c>
      <c r="H520" s="170">
        <v>1.336</v>
      </c>
      <c r="I520" s="171"/>
      <c r="L520" s="167"/>
      <c r="M520" s="172"/>
      <c r="N520" s="173"/>
      <c r="O520" s="173"/>
      <c r="P520" s="173"/>
      <c r="Q520" s="173"/>
      <c r="R520" s="173"/>
      <c r="S520" s="173"/>
      <c r="T520" s="174"/>
      <c r="AT520" s="168" t="s">
        <v>152</v>
      </c>
      <c r="AU520" s="168" t="s">
        <v>85</v>
      </c>
      <c r="AV520" s="14" t="s">
        <v>85</v>
      </c>
      <c r="AW520" s="14" t="s">
        <v>31</v>
      </c>
      <c r="AX520" s="14" t="s">
        <v>75</v>
      </c>
      <c r="AY520" s="168" t="s">
        <v>139</v>
      </c>
    </row>
    <row r="521" spans="2:51" s="13" customFormat="1" ht="12">
      <c r="B521" s="159"/>
      <c r="D521" s="160" t="s">
        <v>152</v>
      </c>
      <c r="E521" s="161" t="s">
        <v>1</v>
      </c>
      <c r="F521" s="162" t="s">
        <v>160</v>
      </c>
      <c r="H521" s="161" t="s">
        <v>1</v>
      </c>
      <c r="I521" s="163"/>
      <c r="L521" s="159"/>
      <c r="M521" s="164"/>
      <c r="N521" s="165"/>
      <c r="O521" s="165"/>
      <c r="P521" s="165"/>
      <c r="Q521" s="165"/>
      <c r="R521" s="165"/>
      <c r="S521" s="165"/>
      <c r="T521" s="166"/>
      <c r="AT521" s="161" t="s">
        <v>152</v>
      </c>
      <c r="AU521" s="161" t="s">
        <v>85</v>
      </c>
      <c r="AV521" s="13" t="s">
        <v>83</v>
      </c>
      <c r="AW521" s="13" t="s">
        <v>31</v>
      </c>
      <c r="AX521" s="13" t="s">
        <v>75</v>
      </c>
      <c r="AY521" s="161" t="s">
        <v>139</v>
      </c>
    </row>
    <row r="522" spans="2:51" s="14" customFormat="1" ht="12">
      <c r="B522" s="167"/>
      <c r="D522" s="160" t="s">
        <v>152</v>
      </c>
      <c r="E522" s="168" t="s">
        <v>1</v>
      </c>
      <c r="F522" s="169" t="s">
        <v>699</v>
      </c>
      <c r="H522" s="170">
        <v>0.92</v>
      </c>
      <c r="I522" s="171"/>
      <c r="L522" s="167"/>
      <c r="M522" s="172"/>
      <c r="N522" s="173"/>
      <c r="O522" s="173"/>
      <c r="P522" s="173"/>
      <c r="Q522" s="173"/>
      <c r="R522" s="173"/>
      <c r="S522" s="173"/>
      <c r="T522" s="174"/>
      <c r="AT522" s="168" t="s">
        <v>152</v>
      </c>
      <c r="AU522" s="168" t="s">
        <v>85</v>
      </c>
      <c r="AV522" s="14" t="s">
        <v>85</v>
      </c>
      <c r="AW522" s="14" t="s">
        <v>31</v>
      </c>
      <c r="AX522" s="14" t="s">
        <v>75</v>
      </c>
      <c r="AY522" s="168" t="s">
        <v>139</v>
      </c>
    </row>
    <row r="523" spans="2:51" s="15" customFormat="1" ht="12">
      <c r="B523" s="175"/>
      <c r="D523" s="160" t="s">
        <v>152</v>
      </c>
      <c r="E523" s="176" t="s">
        <v>1</v>
      </c>
      <c r="F523" s="177" t="s">
        <v>161</v>
      </c>
      <c r="H523" s="178">
        <v>2.2560000000000002</v>
      </c>
      <c r="I523" s="179"/>
      <c r="L523" s="175"/>
      <c r="M523" s="180"/>
      <c r="N523" s="181"/>
      <c r="O523" s="181"/>
      <c r="P523" s="181"/>
      <c r="Q523" s="181"/>
      <c r="R523" s="181"/>
      <c r="S523" s="181"/>
      <c r="T523" s="182"/>
      <c r="AT523" s="176" t="s">
        <v>152</v>
      </c>
      <c r="AU523" s="176" t="s">
        <v>85</v>
      </c>
      <c r="AV523" s="15" t="s">
        <v>146</v>
      </c>
      <c r="AW523" s="15" t="s">
        <v>31</v>
      </c>
      <c r="AX523" s="15" t="s">
        <v>83</v>
      </c>
      <c r="AY523" s="176" t="s">
        <v>139</v>
      </c>
    </row>
    <row r="524" spans="1:65" s="2" customFormat="1" ht="13.9" customHeight="1">
      <c r="A524" s="32"/>
      <c r="B524" s="144"/>
      <c r="C524" s="183" t="s">
        <v>700</v>
      </c>
      <c r="D524" s="183" t="s">
        <v>286</v>
      </c>
      <c r="E524" s="184" t="s">
        <v>595</v>
      </c>
      <c r="F524" s="185" t="s">
        <v>596</v>
      </c>
      <c r="G524" s="186" t="s">
        <v>342</v>
      </c>
      <c r="H524" s="187">
        <v>4</v>
      </c>
      <c r="I524" s="188"/>
      <c r="J524" s="189">
        <f>ROUND(I524*H524,2)</f>
        <v>0</v>
      </c>
      <c r="K524" s="190"/>
      <c r="L524" s="191"/>
      <c r="M524" s="192" t="s">
        <v>1</v>
      </c>
      <c r="N524" s="193" t="s">
        <v>40</v>
      </c>
      <c r="O524" s="58"/>
      <c r="P524" s="155">
        <f>O524*H524</f>
        <v>0</v>
      </c>
      <c r="Q524" s="155">
        <v>0.001</v>
      </c>
      <c r="R524" s="155">
        <f>Q524*H524</f>
        <v>0.004</v>
      </c>
      <c r="S524" s="155">
        <v>0</v>
      </c>
      <c r="T524" s="156">
        <f>S524*H524</f>
        <v>0</v>
      </c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R524" s="157" t="s">
        <v>343</v>
      </c>
      <c r="AT524" s="157" t="s">
        <v>286</v>
      </c>
      <c r="AU524" s="157" t="s">
        <v>85</v>
      </c>
      <c r="AY524" s="17" t="s">
        <v>139</v>
      </c>
      <c r="BE524" s="158">
        <f>IF(N524="základní",J524,0)</f>
        <v>0</v>
      </c>
      <c r="BF524" s="158">
        <f>IF(N524="snížená",J524,0)</f>
        <v>0</v>
      </c>
      <c r="BG524" s="158">
        <f>IF(N524="zákl. přenesená",J524,0)</f>
        <v>0</v>
      </c>
      <c r="BH524" s="158">
        <f>IF(N524="sníž. přenesená",J524,0)</f>
        <v>0</v>
      </c>
      <c r="BI524" s="158">
        <f>IF(N524="nulová",J524,0)</f>
        <v>0</v>
      </c>
      <c r="BJ524" s="17" t="s">
        <v>83</v>
      </c>
      <c r="BK524" s="158">
        <f>ROUND(I524*H524,2)</f>
        <v>0</v>
      </c>
      <c r="BL524" s="17" t="s">
        <v>261</v>
      </c>
      <c r="BM524" s="157" t="s">
        <v>701</v>
      </c>
    </row>
    <row r="525" spans="1:65" s="2" customFormat="1" ht="13.9" customHeight="1">
      <c r="A525" s="32"/>
      <c r="B525" s="144"/>
      <c r="C525" s="145" t="s">
        <v>702</v>
      </c>
      <c r="D525" s="145" t="s">
        <v>142</v>
      </c>
      <c r="E525" s="146" t="s">
        <v>703</v>
      </c>
      <c r="F525" s="147" t="s">
        <v>704</v>
      </c>
      <c r="G525" s="148" t="s">
        <v>150</v>
      </c>
      <c r="H525" s="149">
        <v>20.304</v>
      </c>
      <c r="I525" s="150"/>
      <c r="J525" s="151">
        <f>ROUND(I525*H525,2)</f>
        <v>0</v>
      </c>
      <c r="K525" s="152"/>
      <c r="L525" s="33"/>
      <c r="M525" s="153" t="s">
        <v>1</v>
      </c>
      <c r="N525" s="154" t="s">
        <v>40</v>
      </c>
      <c r="O525" s="58"/>
      <c r="P525" s="155">
        <f>O525*H525</f>
        <v>0</v>
      </c>
      <c r="Q525" s="155">
        <v>0.0045</v>
      </c>
      <c r="R525" s="155">
        <f>Q525*H525</f>
        <v>0.09136799999999999</v>
      </c>
      <c r="S525" s="155">
        <v>0</v>
      </c>
      <c r="T525" s="156">
        <f>S525*H525</f>
        <v>0</v>
      </c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R525" s="157" t="s">
        <v>261</v>
      </c>
      <c r="AT525" s="157" t="s">
        <v>142</v>
      </c>
      <c r="AU525" s="157" t="s">
        <v>85</v>
      </c>
      <c r="AY525" s="17" t="s">
        <v>139</v>
      </c>
      <c r="BE525" s="158">
        <f>IF(N525="základní",J525,0)</f>
        <v>0</v>
      </c>
      <c r="BF525" s="158">
        <f>IF(N525="snížená",J525,0)</f>
        <v>0</v>
      </c>
      <c r="BG525" s="158">
        <f>IF(N525="zákl. přenesená",J525,0)</f>
        <v>0</v>
      </c>
      <c r="BH525" s="158">
        <f>IF(N525="sníž. přenesená",J525,0)</f>
        <v>0</v>
      </c>
      <c r="BI525" s="158">
        <f>IF(N525="nulová",J525,0)</f>
        <v>0</v>
      </c>
      <c r="BJ525" s="17" t="s">
        <v>83</v>
      </c>
      <c r="BK525" s="158">
        <f>ROUND(I525*H525,2)</f>
        <v>0</v>
      </c>
      <c r="BL525" s="17" t="s">
        <v>261</v>
      </c>
      <c r="BM525" s="157" t="s">
        <v>705</v>
      </c>
    </row>
    <row r="526" spans="1:65" s="2" customFormat="1" ht="22.15" customHeight="1">
      <c r="A526" s="32"/>
      <c r="B526" s="144"/>
      <c r="C526" s="145" t="s">
        <v>706</v>
      </c>
      <c r="D526" s="145" t="s">
        <v>142</v>
      </c>
      <c r="E526" s="146" t="s">
        <v>707</v>
      </c>
      <c r="F526" s="147" t="s">
        <v>708</v>
      </c>
      <c r="G526" s="148" t="s">
        <v>150</v>
      </c>
      <c r="H526" s="149">
        <v>142.128</v>
      </c>
      <c r="I526" s="150"/>
      <c r="J526" s="151">
        <f>ROUND(I526*H526,2)</f>
        <v>0</v>
      </c>
      <c r="K526" s="152"/>
      <c r="L526" s="33"/>
      <c r="M526" s="153" t="s">
        <v>1</v>
      </c>
      <c r="N526" s="154" t="s">
        <v>40</v>
      </c>
      <c r="O526" s="58"/>
      <c r="P526" s="155">
        <f>O526*H526</f>
        <v>0</v>
      </c>
      <c r="Q526" s="155">
        <v>0.00145</v>
      </c>
      <c r="R526" s="155">
        <f>Q526*H526</f>
        <v>0.20608559999999995</v>
      </c>
      <c r="S526" s="155">
        <v>0</v>
      </c>
      <c r="T526" s="156">
        <f>S526*H526</f>
        <v>0</v>
      </c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R526" s="157" t="s">
        <v>261</v>
      </c>
      <c r="AT526" s="157" t="s">
        <v>142</v>
      </c>
      <c r="AU526" s="157" t="s">
        <v>85</v>
      </c>
      <c r="AY526" s="17" t="s">
        <v>139</v>
      </c>
      <c r="BE526" s="158">
        <f>IF(N526="základní",J526,0)</f>
        <v>0</v>
      </c>
      <c r="BF526" s="158">
        <f>IF(N526="snížená",J526,0)</f>
        <v>0</v>
      </c>
      <c r="BG526" s="158">
        <f>IF(N526="zákl. přenesená",J526,0)</f>
        <v>0</v>
      </c>
      <c r="BH526" s="158">
        <f>IF(N526="sníž. přenesená",J526,0)</f>
        <v>0</v>
      </c>
      <c r="BI526" s="158">
        <f>IF(N526="nulová",J526,0)</f>
        <v>0</v>
      </c>
      <c r="BJ526" s="17" t="s">
        <v>83</v>
      </c>
      <c r="BK526" s="158">
        <f>ROUND(I526*H526,2)</f>
        <v>0</v>
      </c>
      <c r="BL526" s="17" t="s">
        <v>261</v>
      </c>
      <c r="BM526" s="157" t="s">
        <v>709</v>
      </c>
    </row>
    <row r="527" spans="2:51" s="14" customFormat="1" ht="12">
      <c r="B527" s="167"/>
      <c r="D527" s="160" t="s">
        <v>152</v>
      </c>
      <c r="F527" s="169" t="s">
        <v>710</v>
      </c>
      <c r="H527" s="170">
        <v>142.128</v>
      </c>
      <c r="I527" s="171"/>
      <c r="L527" s="167"/>
      <c r="M527" s="172"/>
      <c r="N527" s="173"/>
      <c r="O527" s="173"/>
      <c r="P527" s="173"/>
      <c r="Q527" s="173"/>
      <c r="R527" s="173"/>
      <c r="S527" s="173"/>
      <c r="T527" s="174"/>
      <c r="AT527" s="168" t="s">
        <v>152</v>
      </c>
      <c r="AU527" s="168" t="s">
        <v>85</v>
      </c>
      <c r="AV527" s="14" t="s">
        <v>85</v>
      </c>
      <c r="AW527" s="14" t="s">
        <v>3</v>
      </c>
      <c r="AX527" s="14" t="s">
        <v>83</v>
      </c>
      <c r="AY527" s="168" t="s">
        <v>139</v>
      </c>
    </row>
    <row r="528" spans="1:65" s="2" customFormat="1" ht="22.15" customHeight="1">
      <c r="A528" s="32"/>
      <c r="B528" s="144"/>
      <c r="C528" s="145" t="s">
        <v>711</v>
      </c>
      <c r="D528" s="145" t="s">
        <v>142</v>
      </c>
      <c r="E528" s="146" t="s">
        <v>712</v>
      </c>
      <c r="F528" s="147" t="s">
        <v>713</v>
      </c>
      <c r="G528" s="148" t="s">
        <v>150</v>
      </c>
      <c r="H528" s="149">
        <v>26.856</v>
      </c>
      <c r="I528" s="150"/>
      <c r="J528" s="151">
        <f>ROUND(I528*H528,2)</f>
        <v>0</v>
      </c>
      <c r="K528" s="152"/>
      <c r="L528" s="33"/>
      <c r="M528" s="153" t="s">
        <v>1</v>
      </c>
      <c r="N528" s="154" t="s">
        <v>40</v>
      </c>
      <c r="O528" s="58"/>
      <c r="P528" s="155">
        <f>O528*H528</f>
        <v>0</v>
      </c>
      <c r="Q528" s="155">
        <v>0</v>
      </c>
      <c r="R528" s="155">
        <f>Q528*H528</f>
        <v>0</v>
      </c>
      <c r="S528" s="155">
        <v>0.0815</v>
      </c>
      <c r="T528" s="156">
        <f>S528*H528</f>
        <v>2.1887640000000004</v>
      </c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R528" s="157" t="s">
        <v>261</v>
      </c>
      <c r="AT528" s="157" t="s">
        <v>142</v>
      </c>
      <c r="AU528" s="157" t="s">
        <v>85</v>
      </c>
      <c r="AY528" s="17" t="s">
        <v>139</v>
      </c>
      <c r="BE528" s="158">
        <f>IF(N528="základní",J528,0)</f>
        <v>0</v>
      </c>
      <c r="BF528" s="158">
        <f>IF(N528="snížená",J528,0)</f>
        <v>0</v>
      </c>
      <c r="BG528" s="158">
        <f>IF(N528="zákl. přenesená",J528,0)</f>
        <v>0</v>
      </c>
      <c r="BH528" s="158">
        <f>IF(N528="sníž. přenesená",J528,0)</f>
        <v>0</v>
      </c>
      <c r="BI528" s="158">
        <f>IF(N528="nulová",J528,0)</f>
        <v>0</v>
      </c>
      <c r="BJ528" s="17" t="s">
        <v>83</v>
      </c>
      <c r="BK528" s="158">
        <f>ROUND(I528*H528,2)</f>
        <v>0</v>
      </c>
      <c r="BL528" s="17" t="s">
        <v>261</v>
      </c>
      <c r="BM528" s="157" t="s">
        <v>714</v>
      </c>
    </row>
    <row r="529" spans="2:51" s="13" customFormat="1" ht="12">
      <c r="B529" s="159"/>
      <c r="D529" s="160" t="s">
        <v>152</v>
      </c>
      <c r="E529" s="161" t="s">
        <v>1</v>
      </c>
      <c r="F529" s="162" t="s">
        <v>158</v>
      </c>
      <c r="H529" s="161" t="s">
        <v>1</v>
      </c>
      <c r="I529" s="163"/>
      <c r="L529" s="159"/>
      <c r="M529" s="164"/>
      <c r="N529" s="165"/>
      <c r="O529" s="165"/>
      <c r="P529" s="165"/>
      <c r="Q529" s="165"/>
      <c r="R529" s="165"/>
      <c r="S529" s="165"/>
      <c r="T529" s="166"/>
      <c r="AT529" s="161" t="s">
        <v>152</v>
      </c>
      <c r="AU529" s="161" t="s">
        <v>85</v>
      </c>
      <c r="AV529" s="13" t="s">
        <v>83</v>
      </c>
      <c r="AW529" s="13" t="s">
        <v>31</v>
      </c>
      <c r="AX529" s="13" t="s">
        <v>75</v>
      </c>
      <c r="AY529" s="161" t="s">
        <v>139</v>
      </c>
    </row>
    <row r="530" spans="2:51" s="14" customFormat="1" ht="12">
      <c r="B530" s="167"/>
      <c r="D530" s="160" t="s">
        <v>152</v>
      </c>
      <c r="E530" s="168" t="s">
        <v>1</v>
      </c>
      <c r="F530" s="169" t="s">
        <v>692</v>
      </c>
      <c r="H530" s="170">
        <v>12.024</v>
      </c>
      <c r="I530" s="171"/>
      <c r="L530" s="167"/>
      <c r="M530" s="172"/>
      <c r="N530" s="173"/>
      <c r="O530" s="173"/>
      <c r="P530" s="173"/>
      <c r="Q530" s="173"/>
      <c r="R530" s="173"/>
      <c r="S530" s="173"/>
      <c r="T530" s="174"/>
      <c r="AT530" s="168" t="s">
        <v>152</v>
      </c>
      <c r="AU530" s="168" t="s">
        <v>85</v>
      </c>
      <c r="AV530" s="14" t="s">
        <v>85</v>
      </c>
      <c r="AW530" s="14" t="s">
        <v>31</v>
      </c>
      <c r="AX530" s="14" t="s">
        <v>75</v>
      </c>
      <c r="AY530" s="168" t="s">
        <v>139</v>
      </c>
    </row>
    <row r="531" spans="2:51" s="13" customFormat="1" ht="12">
      <c r="B531" s="159"/>
      <c r="D531" s="160" t="s">
        <v>152</v>
      </c>
      <c r="E531" s="161" t="s">
        <v>1</v>
      </c>
      <c r="F531" s="162" t="s">
        <v>252</v>
      </c>
      <c r="H531" s="161" t="s">
        <v>1</v>
      </c>
      <c r="I531" s="163"/>
      <c r="L531" s="159"/>
      <c r="M531" s="164"/>
      <c r="N531" s="165"/>
      <c r="O531" s="165"/>
      <c r="P531" s="165"/>
      <c r="Q531" s="165"/>
      <c r="R531" s="165"/>
      <c r="S531" s="165"/>
      <c r="T531" s="166"/>
      <c r="AT531" s="161" t="s">
        <v>152</v>
      </c>
      <c r="AU531" s="161" t="s">
        <v>85</v>
      </c>
      <c r="AV531" s="13" t="s">
        <v>83</v>
      </c>
      <c r="AW531" s="13" t="s">
        <v>31</v>
      </c>
      <c r="AX531" s="13" t="s">
        <v>75</v>
      </c>
      <c r="AY531" s="161" t="s">
        <v>139</v>
      </c>
    </row>
    <row r="532" spans="2:51" s="14" customFormat="1" ht="12">
      <c r="B532" s="167"/>
      <c r="D532" s="160" t="s">
        <v>152</v>
      </c>
      <c r="E532" s="168" t="s">
        <v>1</v>
      </c>
      <c r="F532" s="169" t="s">
        <v>715</v>
      </c>
      <c r="H532" s="170">
        <v>6.552</v>
      </c>
      <c r="I532" s="171"/>
      <c r="L532" s="167"/>
      <c r="M532" s="172"/>
      <c r="N532" s="173"/>
      <c r="O532" s="173"/>
      <c r="P532" s="173"/>
      <c r="Q532" s="173"/>
      <c r="R532" s="173"/>
      <c r="S532" s="173"/>
      <c r="T532" s="174"/>
      <c r="AT532" s="168" t="s">
        <v>152</v>
      </c>
      <c r="AU532" s="168" t="s">
        <v>85</v>
      </c>
      <c r="AV532" s="14" t="s">
        <v>85</v>
      </c>
      <c r="AW532" s="14" t="s">
        <v>31</v>
      </c>
      <c r="AX532" s="14" t="s">
        <v>75</v>
      </c>
      <c r="AY532" s="168" t="s">
        <v>139</v>
      </c>
    </row>
    <row r="533" spans="2:51" s="13" customFormat="1" ht="12">
      <c r="B533" s="159"/>
      <c r="D533" s="160" t="s">
        <v>152</v>
      </c>
      <c r="E533" s="161" t="s">
        <v>1</v>
      </c>
      <c r="F533" s="162" t="s">
        <v>160</v>
      </c>
      <c r="H533" s="161" t="s">
        <v>1</v>
      </c>
      <c r="I533" s="163"/>
      <c r="L533" s="159"/>
      <c r="M533" s="164"/>
      <c r="N533" s="165"/>
      <c r="O533" s="165"/>
      <c r="P533" s="165"/>
      <c r="Q533" s="165"/>
      <c r="R533" s="165"/>
      <c r="S533" s="165"/>
      <c r="T533" s="166"/>
      <c r="AT533" s="161" t="s">
        <v>152</v>
      </c>
      <c r="AU533" s="161" t="s">
        <v>85</v>
      </c>
      <c r="AV533" s="13" t="s">
        <v>83</v>
      </c>
      <c r="AW533" s="13" t="s">
        <v>31</v>
      </c>
      <c r="AX533" s="13" t="s">
        <v>75</v>
      </c>
      <c r="AY533" s="161" t="s">
        <v>139</v>
      </c>
    </row>
    <row r="534" spans="2:51" s="14" customFormat="1" ht="12">
      <c r="B534" s="167"/>
      <c r="D534" s="160" t="s">
        <v>152</v>
      </c>
      <c r="E534" s="168" t="s">
        <v>1</v>
      </c>
      <c r="F534" s="169" t="s">
        <v>693</v>
      </c>
      <c r="H534" s="170">
        <v>8.28</v>
      </c>
      <c r="I534" s="171"/>
      <c r="L534" s="167"/>
      <c r="M534" s="172"/>
      <c r="N534" s="173"/>
      <c r="O534" s="173"/>
      <c r="P534" s="173"/>
      <c r="Q534" s="173"/>
      <c r="R534" s="173"/>
      <c r="S534" s="173"/>
      <c r="T534" s="174"/>
      <c r="AT534" s="168" t="s">
        <v>152</v>
      </c>
      <c r="AU534" s="168" t="s">
        <v>85</v>
      </c>
      <c r="AV534" s="14" t="s">
        <v>85</v>
      </c>
      <c r="AW534" s="14" t="s">
        <v>31</v>
      </c>
      <c r="AX534" s="14" t="s">
        <v>75</v>
      </c>
      <c r="AY534" s="168" t="s">
        <v>139</v>
      </c>
    </row>
    <row r="535" spans="2:51" s="15" customFormat="1" ht="12">
      <c r="B535" s="175"/>
      <c r="D535" s="160" t="s">
        <v>152</v>
      </c>
      <c r="E535" s="176" t="s">
        <v>1</v>
      </c>
      <c r="F535" s="177" t="s">
        <v>161</v>
      </c>
      <c r="H535" s="178">
        <v>26.856</v>
      </c>
      <c r="I535" s="179"/>
      <c r="L535" s="175"/>
      <c r="M535" s="180"/>
      <c r="N535" s="181"/>
      <c r="O535" s="181"/>
      <c r="P535" s="181"/>
      <c r="Q535" s="181"/>
      <c r="R535" s="181"/>
      <c r="S535" s="181"/>
      <c r="T535" s="182"/>
      <c r="AT535" s="176" t="s">
        <v>152</v>
      </c>
      <c r="AU535" s="176" t="s">
        <v>85</v>
      </c>
      <c r="AV535" s="15" t="s">
        <v>146</v>
      </c>
      <c r="AW535" s="15" t="s">
        <v>31</v>
      </c>
      <c r="AX535" s="15" t="s">
        <v>83</v>
      </c>
      <c r="AY535" s="176" t="s">
        <v>139</v>
      </c>
    </row>
    <row r="536" spans="1:65" s="2" customFormat="1" ht="22.15" customHeight="1">
      <c r="A536" s="32"/>
      <c r="B536" s="144"/>
      <c r="C536" s="145" t="s">
        <v>716</v>
      </c>
      <c r="D536" s="145" t="s">
        <v>142</v>
      </c>
      <c r="E536" s="146" t="s">
        <v>717</v>
      </c>
      <c r="F536" s="147" t="s">
        <v>718</v>
      </c>
      <c r="G536" s="148" t="s">
        <v>150</v>
      </c>
      <c r="H536" s="149">
        <v>20.304</v>
      </c>
      <c r="I536" s="150"/>
      <c r="J536" s="151">
        <f>ROUND(I536*H536,2)</f>
        <v>0</v>
      </c>
      <c r="K536" s="152"/>
      <c r="L536" s="33"/>
      <c r="M536" s="153" t="s">
        <v>1</v>
      </c>
      <c r="N536" s="154" t="s">
        <v>40</v>
      </c>
      <c r="O536" s="58"/>
      <c r="P536" s="155">
        <f>O536*H536</f>
        <v>0</v>
      </c>
      <c r="Q536" s="155">
        <v>0.00495</v>
      </c>
      <c r="R536" s="155">
        <f>Q536*H536</f>
        <v>0.1005048</v>
      </c>
      <c r="S536" s="155">
        <v>0</v>
      </c>
      <c r="T536" s="156">
        <f>S536*H536</f>
        <v>0</v>
      </c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R536" s="157" t="s">
        <v>261</v>
      </c>
      <c r="AT536" s="157" t="s">
        <v>142</v>
      </c>
      <c r="AU536" s="157" t="s">
        <v>85</v>
      </c>
      <c r="AY536" s="17" t="s">
        <v>139</v>
      </c>
      <c r="BE536" s="158">
        <f>IF(N536="základní",J536,0)</f>
        <v>0</v>
      </c>
      <c r="BF536" s="158">
        <f>IF(N536="snížená",J536,0)</f>
        <v>0</v>
      </c>
      <c r="BG536" s="158">
        <f>IF(N536="zákl. přenesená",J536,0)</f>
        <v>0</v>
      </c>
      <c r="BH536" s="158">
        <f>IF(N536="sníž. přenesená",J536,0)</f>
        <v>0</v>
      </c>
      <c r="BI536" s="158">
        <f>IF(N536="nulová",J536,0)</f>
        <v>0</v>
      </c>
      <c r="BJ536" s="17" t="s">
        <v>83</v>
      </c>
      <c r="BK536" s="158">
        <f>ROUND(I536*H536,2)</f>
        <v>0</v>
      </c>
      <c r="BL536" s="17" t="s">
        <v>261</v>
      </c>
      <c r="BM536" s="157" t="s">
        <v>719</v>
      </c>
    </row>
    <row r="537" spans="1:65" s="2" customFormat="1" ht="13.9" customHeight="1">
      <c r="A537" s="32"/>
      <c r="B537" s="144"/>
      <c r="C537" s="183" t="s">
        <v>720</v>
      </c>
      <c r="D537" s="183" t="s">
        <v>286</v>
      </c>
      <c r="E537" s="184" t="s">
        <v>721</v>
      </c>
      <c r="F537" s="185" t="s">
        <v>722</v>
      </c>
      <c r="G537" s="186" t="s">
        <v>150</v>
      </c>
      <c r="H537" s="187">
        <v>22.334</v>
      </c>
      <c r="I537" s="188"/>
      <c r="J537" s="189">
        <f>ROUND(I537*H537,2)</f>
        <v>0</v>
      </c>
      <c r="K537" s="190"/>
      <c r="L537" s="191"/>
      <c r="M537" s="192" t="s">
        <v>1</v>
      </c>
      <c r="N537" s="193" t="s">
        <v>40</v>
      </c>
      <c r="O537" s="58"/>
      <c r="P537" s="155">
        <f>O537*H537</f>
        <v>0</v>
      </c>
      <c r="Q537" s="155">
        <v>0.0098</v>
      </c>
      <c r="R537" s="155">
        <f>Q537*H537</f>
        <v>0.2188732</v>
      </c>
      <c r="S537" s="155">
        <v>0</v>
      </c>
      <c r="T537" s="156">
        <f>S537*H537</f>
        <v>0</v>
      </c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R537" s="157" t="s">
        <v>343</v>
      </c>
      <c r="AT537" s="157" t="s">
        <v>286</v>
      </c>
      <c r="AU537" s="157" t="s">
        <v>85</v>
      </c>
      <c r="AY537" s="17" t="s">
        <v>139</v>
      </c>
      <c r="BE537" s="158">
        <f>IF(N537="základní",J537,0)</f>
        <v>0</v>
      </c>
      <c r="BF537" s="158">
        <f>IF(N537="snížená",J537,0)</f>
        <v>0</v>
      </c>
      <c r="BG537" s="158">
        <f>IF(N537="zákl. přenesená",J537,0)</f>
        <v>0</v>
      </c>
      <c r="BH537" s="158">
        <f>IF(N537="sníž. přenesená",J537,0)</f>
        <v>0</v>
      </c>
      <c r="BI537" s="158">
        <f>IF(N537="nulová",J537,0)</f>
        <v>0</v>
      </c>
      <c r="BJ537" s="17" t="s">
        <v>83</v>
      </c>
      <c r="BK537" s="158">
        <f>ROUND(I537*H537,2)</f>
        <v>0</v>
      </c>
      <c r="BL537" s="17" t="s">
        <v>261</v>
      </c>
      <c r="BM537" s="157" t="s">
        <v>723</v>
      </c>
    </row>
    <row r="538" spans="1:47" s="2" customFormat="1" ht="19.5">
      <c r="A538" s="32"/>
      <c r="B538" s="33"/>
      <c r="C538" s="32"/>
      <c r="D538" s="160" t="s">
        <v>572</v>
      </c>
      <c r="E538" s="32"/>
      <c r="F538" s="194" t="s">
        <v>724</v>
      </c>
      <c r="G538" s="32"/>
      <c r="H538" s="32"/>
      <c r="I538" s="195"/>
      <c r="J538" s="32"/>
      <c r="K538" s="32"/>
      <c r="L538" s="33"/>
      <c r="M538" s="196"/>
      <c r="N538" s="197"/>
      <c r="O538" s="58"/>
      <c r="P538" s="58"/>
      <c r="Q538" s="58"/>
      <c r="R538" s="58"/>
      <c r="S538" s="58"/>
      <c r="T538" s="59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T538" s="17" t="s">
        <v>572</v>
      </c>
      <c r="AU538" s="17" t="s">
        <v>85</v>
      </c>
    </row>
    <row r="539" spans="2:51" s="14" customFormat="1" ht="12">
      <c r="B539" s="167"/>
      <c r="D539" s="160" t="s">
        <v>152</v>
      </c>
      <c r="F539" s="169" t="s">
        <v>725</v>
      </c>
      <c r="H539" s="170">
        <v>22.334</v>
      </c>
      <c r="I539" s="171"/>
      <c r="L539" s="167"/>
      <c r="M539" s="172"/>
      <c r="N539" s="173"/>
      <c r="O539" s="173"/>
      <c r="P539" s="173"/>
      <c r="Q539" s="173"/>
      <c r="R539" s="173"/>
      <c r="S539" s="173"/>
      <c r="T539" s="174"/>
      <c r="AT539" s="168" t="s">
        <v>152</v>
      </c>
      <c r="AU539" s="168" t="s">
        <v>85</v>
      </c>
      <c r="AV539" s="14" t="s">
        <v>85</v>
      </c>
      <c r="AW539" s="14" t="s">
        <v>3</v>
      </c>
      <c r="AX539" s="14" t="s">
        <v>83</v>
      </c>
      <c r="AY539" s="168" t="s">
        <v>139</v>
      </c>
    </row>
    <row r="540" spans="1:65" s="2" customFormat="1" ht="22.15" customHeight="1">
      <c r="A540" s="32"/>
      <c r="B540" s="144"/>
      <c r="C540" s="145" t="s">
        <v>726</v>
      </c>
      <c r="D540" s="145" t="s">
        <v>142</v>
      </c>
      <c r="E540" s="146" t="s">
        <v>727</v>
      </c>
      <c r="F540" s="147" t="s">
        <v>728</v>
      </c>
      <c r="G540" s="148" t="s">
        <v>150</v>
      </c>
      <c r="H540" s="149">
        <v>20.304</v>
      </c>
      <c r="I540" s="150"/>
      <c r="J540" s="151">
        <f>ROUND(I540*H540,2)</f>
        <v>0</v>
      </c>
      <c r="K540" s="152"/>
      <c r="L540" s="33"/>
      <c r="M540" s="153" t="s">
        <v>1</v>
      </c>
      <c r="N540" s="154" t="s">
        <v>40</v>
      </c>
      <c r="O540" s="58"/>
      <c r="P540" s="155">
        <f>O540*H540</f>
        <v>0</v>
      </c>
      <c r="Q540" s="155">
        <v>0</v>
      </c>
      <c r="R540" s="155">
        <f>Q540*H540</f>
        <v>0</v>
      </c>
      <c r="S540" s="155">
        <v>0</v>
      </c>
      <c r="T540" s="156">
        <f>S540*H540</f>
        <v>0</v>
      </c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R540" s="157" t="s">
        <v>261</v>
      </c>
      <c r="AT540" s="157" t="s">
        <v>142</v>
      </c>
      <c r="AU540" s="157" t="s">
        <v>85</v>
      </c>
      <c r="AY540" s="17" t="s">
        <v>139</v>
      </c>
      <c r="BE540" s="158">
        <f>IF(N540="základní",J540,0)</f>
        <v>0</v>
      </c>
      <c r="BF540" s="158">
        <f>IF(N540="snížená",J540,0)</f>
        <v>0</v>
      </c>
      <c r="BG540" s="158">
        <f>IF(N540="zákl. přenesená",J540,0)</f>
        <v>0</v>
      </c>
      <c r="BH540" s="158">
        <f>IF(N540="sníž. přenesená",J540,0)</f>
        <v>0</v>
      </c>
      <c r="BI540" s="158">
        <f>IF(N540="nulová",J540,0)</f>
        <v>0</v>
      </c>
      <c r="BJ540" s="17" t="s">
        <v>83</v>
      </c>
      <c r="BK540" s="158">
        <f>ROUND(I540*H540,2)</f>
        <v>0</v>
      </c>
      <c r="BL540" s="17" t="s">
        <v>261</v>
      </c>
      <c r="BM540" s="157" t="s">
        <v>729</v>
      </c>
    </row>
    <row r="541" spans="1:65" s="2" customFormat="1" ht="22.15" customHeight="1">
      <c r="A541" s="32"/>
      <c r="B541" s="144"/>
      <c r="C541" s="209" t="s">
        <v>730</v>
      </c>
      <c r="D541" s="209" t="s">
        <v>142</v>
      </c>
      <c r="E541" s="210" t="s">
        <v>731</v>
      </c>
      <c r="F541" s="211" t="s">
        <v>732</v>
      </c>
      <c r="G541" s="212" t="s">
        <v>150</v>
      </c>
      <c r="H541" s="213">
        <v>7.222</v>
      </c>
      <c r="I541" s="214"/>
      <c r="J541" s="214">
        <f>ROUND(I541*H541,2)</f>
        <v>0</v>
      </c>
      <c r="K541" s="152"/>
      <c r="L541" s="33"/>
      <c r="M541" s="153" t="s">
        <v>1</v>
      </c>
      <c r="N541" s="154" t="s">
        <v>40</v>
      </c>
      <c r="O541" s="58"/>
      <c r="P541" s="155">
        <f>O541*H541</f>
        <v>0</v>
      </c>
      <c r="Q541" s="155">
        <v>0.00063</v>
      </c>
      <c r="R541" s="155">
        <f>Q541*H541</f>
        <v>0.00454986</v>
      </c>
      <c r="S541" s="155">
        <v>0</v>
      </c>
      <c r="T541" s="156">
        <f>S541*H541</f>
        <v>0</v>
      </c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R541" s="157" t="s">
        <v>261</v>
      </c>
      <c r="AT541" s="157" t="s">
        <v>142</v>
      </c>
      <c r="AU541" s="157" t="s">
        <v>85</v>
      </c>
      <c r="AY541" s="17" t="s">
        <v>139</v>
      </c>
      <c r="BE541" s="158">
        <f>IF(N541="základní",J541,0)</f>
        <v>0</v>
      </c>
      <c r="BF541" s="158">
        <f>IF(N541="snížená",J541,0)</f>
        <v>0</v>
      </c>
      <c r="BG541" s="158">
        <f>IF(N541="zákl. přenesená",J541,0)</f>
        <v>0</v>
      </c>
      <c r="BH541" s="158">
        <f>IF(N541="sníž. přenesená",J541,0)</f>
        <v>0</v>
      </c>
      <c r="BI541" s="158">
        <f>IF(N541="nulová",J541,0)</f>
        <v>0</v>
      </c>
      <c r="BJ541" s="17" t="s">
        <v>83</v>
      </c>
      <c r="BK541" s="158">
        <f>ROUND(I541*H541,2)</f>
        <v>0</v>
      </c>
      <c r="BL541" s="17" t="s">
        <v>261</v>
      </c>
      <c r="BM541" s="157" t="s">
        <v>733</v>
      </c>
    </row>
    <row r="542" spans="2:51" s="13" customFormat="1" ht="12">
      <c r="B542" s="159"/>
      <c r="D542" s="160" t="s">
        <v>152</v>
      </c>
      <c r="E542" s="161" t="s">
        <v>1</v>
      </c>
      <c r="F542" s="162" t="s">
        <v>158</v>
      </c>
      <c r="H542" s="161" t="s">
        <v>1</v>
      </c>
      <c r="I542" s="163"/>
      <c r="L542" s="159"/>
      <c r="M542" s="164"/>
      <c r="N542" s="165"/>
      <c r="O542" s="165"/>
      <c r="P542" s="165"/>
      <c r="Q542" s="165"/>
      <c r="R542" s="165"/>
      <c r="S542" s="165"/>
      <c r="T542" s="166"/>
      <c r="AT542" s="161" t="s">
        <v>152</v>
      </c>
      <c r="AU542" s="161" t="s">
        <v>85</v>
      </c>
      <c r="AV542" s="13" t="s">
        <v>83</v>
      </c>
      <c r="AW542" s="13" t="s">
        <v>31</v>
      </c>
      <c r="AX542" s="13" t="s">
        <v>75</v>
      </c>
      <c r="AY542" s="161" t="s">
        <v>139</v>
      </c>
    </row>
    <row r="543" spans="2:51" s="14" customFormat="1" ht="12">
      <c r="B543" s="167"/>
      <c r="D543" s="160" t="s">
        <v>152</v>
      </c>
      <c r="E543" s="168" t="s">
        <v>1</v>
      </c>
      <c r="F543" s="169" t="s">
        <v>284</v>
      </c>
      <c r="H543" s="170">
        <v>1</v>
      </c>
      <c r="I543" s="171"/>
      <c r="L543" s="167"/>
      <c r="M543" s="172"/>
      <c r="N543" s="173"/>
      <c r="O543" s="173"/>
      <c r="P543" s="173"/>
      <c r="Q543" s="173"/>
      <c r="R543" s="173"/>
      <c r="S543" s="173"/>
      <c r="T543" s="174"/>
      <c r="AT543" s="168" t="s">
        <v>152</v>
      </c>
      <c r="AU543" s="168" t="s">
        <v>85</v>
      </c>
      <c r="AV543" s="14" t="s">
        <v>85</v>
      </c>
      <c r="AW543" s="14" t="s">
        <v>31</v>
      </c>
      <c r="AX543" s="14" t="s">
        <v>83</v>
      </c>
      <c r="AY543" s="168" t="s">
        <v>139</v>
      </c>
    </row>
    <row r="544" spans="1:65" s="2" customFormat="1" ht="22.15" customHeight="1">
      <c r="A544" s="32"/>
      <c r="B544" s="144"/>
      <c r="C544" s="183" t="s">
        <v>734</v>
      </c>
      <c r="D544" s="183" t="s">
        <v>286</v>
      </c>
      <c r="E544" s="184" t="s">
        <v>735</v>
      </c>
      <c r="F544" s="185" t="s">
        <v>736</v>
      </c>
      <c r="G544" s="186" t="s">
        <v>150</v>
      </c>
      <c r="H544" s="187">
        <v>7.222</v>
      </c>
      <c r="I544" s="188"/>
      <c r="J544" s="189">
        <f>ROUND(I544*H544,2)</f>
        <v>0</v>
      </c>
      <c r="K544" s="190"/>
      <c r="L544" s="191"/>
      <c r="M544" s="192" t="s">
        <v>1</v>
      </c>
      <c r="N544" s="193" t="s">
        <v>40</v>
      </c>
      <c r="O544" s="58"/>
      <c r="P544" s="155">
        <f>O544*H544</f>
        <v>0</v>
      </c>
      <c r="Q544" s="155">
        <v>0.012</v>
      </c>
      <c r="R544" s="155">
        <f>Q544*H544</f>
        <v>0.086664</v>
      </c>
      <c r="S544" s="155">
        <v>0</v>
      </c>
      <c r="T544" s="156">
        <f>S544*H544</f>
        <v>0</v>
      </c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R544" s="157" t="s">
        <v>343</v>
      </c>
      <c r="AT544" s="157" t="s">
        <v>286</v>
      </c>
      <c r="AU544" s="157" t="s">
        <v>85</v>
      </c>
      <c r="AY544" s="17" t="s">
        <v>139</v>
      </c>
      <c r="BE544" s="158">
        <f>IF(N544="základní",J544,0)</f>
        <v>0</v>
      </c>
      <c r="BF544" s="158">
        <f>IF(N544="snížená",J544,0)</f>
        <v>0</v>
      </c>
      <c r="BG544" s="158">
        <f>IF(N544="zákl. přenesená",J544,0)</f>
        <v>0</v>
      </c>
      <c r="BH544" s="158">
        <f>IF(N544="sníž. přenesená",J544,0)</f>
        <v>0</v>
      </c>
      <c r="BI544" s="158">
        <f>IF(N544="nulová",J544,0)</f>
        <v>0</v>
      </c>
      <c r="BJ544" s="17" t="s">
        <v>83</v>
      </c>
      <c r="BK544" s="158">
        <f>ROUND(I544*H544,2)</f>
        <v>0</v>
      </c>
      <c r="BL544" s="17" t="s">
        <v>261</v>
      </c>
      <c r="BM544" s="157" t="s">
        <v>737</v>
      </c>
    </row>
    <row r="545" spans="1:65" s="2" customFormat="1" ht="13.9" customHeight="1">
      <c r="A545" s="32"/>
      <c r="B545" s="144"/>
      <c r="C545" s="145" t="s">
        <v>738</v>
      </c>
      <c r="D545" s="145" t="s">
        <v>142</v>
      </c>
      <c r="E545" s="146" t="s">
        <v>739</v>
      </c>
      <c r="F545" s="147" t="s">
        <v>740</v>
      </c>
      <c r="G545" s="148" t="s">
        <v>187</v>
      </c>
      <c r="H545" s="149">
        <v>21.6</v>
      </c>
      <c r="I545" s="150"/>
      <c r="J545" s="151">
        <f>ROUND(I545*H545,2)</f>
        <v>0</v>
      </c>
      <c r="K545" s="152"/>
      <c r="L545" s="33"/>
      <c r="M545" s="153" t="s">
        <v>1</v>
      </c>
      <c r="N545" s="154" t="s">
        <v>40</v>
      </c>
      <c r="O545" s="58"/>
      <c r="P545" s="155">
        <f>O545*H545</f>
        <v>0</v>
      </c>
      <c r="Q545" s="155">
        <v>0.00055</v>
      </c>
      <c r="R545" s="155">
        <f>Q545*H545</f>
        <v>0.011880000000000002</v>
      </c>
      <c r="S545" s="155">
        <v>0</v>
      </c>
      <c r="T545" s="156">
        <f>S545*H545</f>
        <v>0</v>
      </c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R545" s="157" t="s">
        <v>261</v>
      </c>
      <c r="AT545" s="157" t="s">
        <v>142</v>
      </c>
      <c r="AU545" s="157" t="s">
        <v>85</v>
      </c>
      <c r="AY545" s="17" t="s">
        <v>139</v>
      </c>
      <c r="BE545" s="158">
        <f>IF(N545="základní",J545,0)</f>
        <v>0</v>
      </c>
      <c r="BF545" s="158">
        <f>IF(N545="snížená",J545,0)</f>
        <v>0</v>
      </c>
      <c r="BG545" s="158">
        <f>IF(N545="zákl. přenesená",J545,0)</f>
        <v>0</v>
      </c>
      <c r="BH545" s="158">
        <f>IF(N545="sníž. přenesená",J545,0)</f>
        <v>0</v>
      </c>
      <c r="BI545" s="158">
        <f>IF(N545="nulová",J545,0)</f>
        <v>0</v>
      </c>
      <c r="BJ545" s="17" t="s">
        <v>83</v>
      </c>
      <c r="BK545" s="158">
        <f>ROUND(I545*H545,2)</f>
        <v>0</v>
      </c>
      <c r="BL545" s="17" t="s">
        <v>261</v>
      </c>
      <c r="BM545" s="157" t="s">
        <v>741</v>
      </c>
    </row>
    <row r="546" spans="2:51" s="13" customFormat="1" ht="12">
      <c r="B546" s="159"/>
      <c r="D546" s="160" t="s">
        <v>152</v>
      </c>
      <c r="E546" s="161" t="s">
        <v>1</v>
      </c>
      <c r="F546" s="162" t="s">
        <v>158</v>
      </c>
      <c r="H546" s="161" t="s">
        <v>1</v>
      </c>
      <c r="I546" s="163"/>
      <c r="L546" s="159"/>
      <c r="M546" s="164"/>
      <c r="N546" s="165"/>
      <c r="O546" s="165"/>
      <c r="P546" s="165"/>
      <c r="Q546" s="165"/>
      <c r="R546" s="165"/>
      <c r="S546" s="165"/>
      <c r="T546" s="166"/>
      <c r="AT546" s="161" t="s">
        <v>152</v>
      </c>
      <c r="AU546" s="161" t="s">
        <v>85</v>
      </c>
      <c r="AV546" s="13" t="s">
        <v>83</v>
      </c>
      <c r="AW546" s="13" t="s">
        <v>31</v>
      </c>
      <c r="AX546" s="13" t="s">
        <v>75</v>
      </c>
      <c r="AY546" s="161" t="s">
        <v>139</v>
      </c>
    </row>
    <row r="547" spans="2:51" s="14" customFormat="1" ht="12">
      <c r="B547" s="167"/>
      <c r="D547" s="160" t="s">
        <v>152</v>
      </c>
      <c r="E547" s="168" t="s">
        <v>1</v>
      </c>
      <c r="F547" s="169" t="s">
        <v>742</v>
      </c>
      <c r="H547" s="170">
        <v>10.8</v>
      </c>
      <c r="I547" s="171"/>
      <c r="L547" s="167"/>
      <c r="M547" s="172"/>
      <c r="N547" s="173"/>
      <c r="O547" s="173"/>
      <c r="P547" s="173"/>
      <c r="Q547" s="173"/>
      <c r="R547" s="173"/>
      <c r="S547" s="173"/>
      <c r="T547" s="174"/>
      <c r="AT547" s="168" t="s">
        <v>152</v>
      </c>
      <c r="AU547" s="168" t="s">
        <v>85</v>
      </c>
      <c r="AV547" s="14" t="s">
        <v>85</v>
      </c>
      <c r="AW547" s="14" t="s">
        <v>31</v>
      </c>
      <c r="AX547" s="14" t="s">
        <v>75</v>
      </c>
      <c r="AY547" s="168" t="s">
        <v>139</v>
      </c>
    </row>
    <row r="548" spans="2:51" s="13" customFormat="1" ht="12">
      <c r="B548" s="159"/>
      <c r="D548" s="160" t="s">
        <v>152</v>
      </c>
      <c r="E548" s="161" t="s">
        <v>1</v>
      </c>
      <c r="F548" s="162" t="s">
        <v>160</v>
      </c>
      <c r="H548" s="161" t="s">
        <v>1</v>
      </c>
      <c r="I548" s="163"/>
      <c r="L548" s="159"/>
      <c r="M548" s="164"/>
      <c r="N548" s="165"/>
      <c r="O548" s="165"/>
      <c r="P548" s="165"/>
      <c r="Q548" s="165"/>
      <c r="R548" s="165"/>
      <c r="S548" s="165"/>
      <c r="T548" s="166"/>
      <c r="AT548" s="161" t="s">
        <v>152</v>
      </c>
      <c r="AU548" s="161" t="s">
        <v>85</v>
      </c>
      <c r="AV548" s="13" t="s">
        <v>83</v>
      </c>
      <c r="AW548" s="13" t="s">
        <v>31</v>
      </c>
      <c r="AX548" s="13" t="s">
        <v>75</v>
      </c>
      <c r="AY548" s="161" t="s">
        <v>139</v>
      </c>
    </row>
    <row r="549" spans="2:51" s="14" customFormat="1" ht="12">
      <c r="B549" s="167"/>
      <c r="D549" s="160" t="s">
        <v>152</v>
      </c>
      <c r="E549" s="168" t="s">
        <v>1</v>
      </c>
      <c r="F549" s="169" t="s">
        <v>742</v>
      </c>
      <c r="H549" s="170">
        <v>10.8</v>
      </c>
      <c r="I549" s="171"/>
      <c r="L549" s="167"/>
      <c r="M549" s="172"/>
      <c r="N549" s="173"/>
      <c r="O549" s="173"/>
      <c r="P549" s="173"/>
      <c r="Q549" s="173"/>
      <c r="R549" s="173"/>
      <c r="S549" s="173"/>
      <c r="T549" s="174"/>
      <c r="AT549" s="168" t="s">
        <v>152</v>
      </c>
      <c r="AU549" s="168" t="s">
        <v>85</v>
      </c>
      <c r="AV549" s="14" t="s">
        <v>85</v>
      </c>
      <c r="AW549" s="14" t="s">
        <v>31</v>
      </c>
      <c r="AX549" s="14" t="s">
        <v>75</v>
      </c>
      <c r="AY549" s="168" t="s">
        <v>139</v>
      </c>
    </row>
    <row r="550" spans="2:51" s="15" customFormat="1" ht="12">
      <c r="B550" s="175"/>
      <c r="D550" s="160" t="s">
        <v>152</v>
      </c>
      <c r="E550" s="176" t="s">
        <v>1</v>
      </c>
      <c r="F550" s="177" t="s">
        <v>161</v>
      </c>
      <c r="H550" s="178">
        <v>21.6</v>
      </c>
      <c r="I550" s="179"/>
      <c r="L550" s="175"/>
      <c r="M550" s="180"/>
      <c r="N550" s="181"/>
      <c r="O550" s="181"/>
      <c r="P550" s="181"/>
      <c r="Q550" s="181"/>
      <c r="R550" s="181"/>
      <c r="S550" s="181"/>
      <c r="T550" s="182"/>
      <c r="AT550" s="176" t="s">
        <v>152</v>
      </c>
      <c r="AU550" s="176" t="s">
        <v>85</v>
      </c>
      <c r="AV550" s="15" t="s">
        <v>146</v>
      </c>
      <c r="AW550" s="15" t="s">
        <v>31</v>
      </c>
      <c r="AX550" s="15" t="s">
        <v>83</v>
      </c>
      <c r="AY550" s="176" t="s">
        <v>139</v>
      </c>
    </row>
    <row r="551" spans="1:65" s="2" customFormat="1" ht="13.9" customHeight="1">
      <c r="A551" s="32"/>
      <c r="B551" s="144"/>
      <c r="C551" s="145" t="s">
        <v>743</v>
      </c>
      <c r="D551" s="145" t="s">
        <v>142</v>
      </c>
      <c r="E551" s="146" t="s">
        <v>744</v>
      </c>
      <c r="F551" s="147" t="s">
        <v>745</v>
      </c>
      <c r="G551" s="148" t="s">
        <v>145</v>
      </c>
      <c r="H551" s="149">
        <v>4</v>
      </c>
      <c r="I551" s="150"/>
      <c r="J551" s="151">
        <f aca="true" t="shared" si="10" ref="J551:J557">ROUND(I551*H551,2)</f>
        <v>0</v>
      </c>
      <c r="K551" s="152"/>
      <c r="L551" s="33"/>
      <c r="M551" s="153" t="s">
        <v>1</v>
      </c>
      <c r="N551" s="154" t="s">
        <v>40</v>
      </c>
      <c r="O551" s="58"/>
      <c r="P551" s="155">
        <f aca="true" t="shared" si="11" ref="P551:P557">O551*H551</f>
        <v>0</v>
      </c>
      <c r="Q551" s="155">
        <v>0</v>
      </c>
      <c r="R551" s="155">
        <f aca="true" t="shared" si="12" ref="R551:R557">Q551*H551</f>
        <v>0</v>
      </c>
      <c r="S551" s="155">
        <v>0</v>
      </c>
      <c r="T551" s="156">
        <f aca="true" t="shared" si="13" ref="T551:T557">S551*H551</f>
        <v>0</v>
      </c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R551" s="157" t="s">
        <v>261</v>
      </c>
      <c r="AT551" s="157" t="s">
        <v>142</v>
      </c>
      <c r="AU551" s="157" t="s">
        <v>85</v>
      </c>
      <c r="AY551" s="17" t="s">
        <v>139</v>
      </c>
      <c r="BE551" s="158">
        <f aca="true" t="shared" si="14" ref="BE551:BE557">IF(N551="základní",J551,0)</f>
        <v>0</v>
      </c>
      <c r="BF551" s="158">
        <f aca="true" t="shared" si="15" ref="BF551:BF557">IF(N551="snížená",J551,0)</f>
        <v>0</v>
      </c>
      <c r="BG551" s="158">
        <f aca="true" t="shared" si="16" ref="BG551:BG557">IF(N551="zákl. přenesená",J551,0)</f>
        <v>0</v>
      </c>
      <c r="BH551" s="158">
        <f aca="true" t="shared" si="17" ref="BH551:BH557">IF(N551="sníž. přenesená",J551,0)</f>
        <v>0</v>
      </c>
      <c r="BI551" s="158">
        <f aca="true" t="shared" si="18" ref="BI551:BI557">IF(N551="nulová",J551,0)</f>
        <v>0</v>
      </c>
      <c r="BJ551" s="17" t="s">
        <v>83</v>
      </c>
      <c r="BK551" s="158">
        <f aca="true" t="shared" si="19" ref="BK551:BK557">ROUND(I551*H551,2)</f>
        <v>0</v>
      </c>
      <c r="BL551" s="17" t="s">
        <v>261</v>
      </c>
      <c r="BM551" s="157" t="s">
        <v>746</v>
      </c>
    </row>
    <row r="552" spans="1:65" s="2" customFormat="1" ht="13.9" customHeight="1">
      <c r="A552" s="32"/>
      <c r="B552" s="144"/>
      <c r="C552" s="145" t="s">
        <v>747</v>
      </c>
      <c r="D552" s="145" t="s">
        <v>142</v>
      </c>
      <c r="E552" s="146" t="s">
        <v>748</v>
      </c>
      <c r="F552" s="147" t="s">
        <v>749</v>
      </c>
      <c r="G552" s="148" t="s">
        <v>145</v>
      </c>
      <c r="H552" s="149">
        <v>2</v>
      </c>
      <c r="I552" s="150"/>
      <c r="J552" s="151">
        <f t="shared" si="10"/>
        <v>0</v>
      </c>
      <c r="K552" s="152"/>
      <c r="L552" s="33"/>
      <c r="M552" s="153" t="s">
        <v>1</v>
      </c>
      <c r="N552" s="154" t="s">
        <v>40</v>
      </c>
      <c r="O552" s="58"/>
      <c r="P552" s="155">
        <f t="shared" si="11"/>
        <v>0</v>
      </c>
      <c r="Q552" s="155">
        <v>0</v>
      </c>
      <c r="R552" s="155">
        <f t="shared" si="12"/>
        <v>0</v>
      </c>
      <c r="S552" s="155">
        <v>0</v>
      </c>
      <c r="T552" s="156">
        <f t="shared" si="13"/>
        <v>0</v>
      </c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R552" s="157" t="s">
        <v>261</v>
      </c>
      <c r="AT552" s="157" t="s">
        <v>142</v>
      </c>
      <c r="AU552" s="157" t="s">
        <v>85</v>
      </c>
      <c r="AY552" s="17" t="s">
        <v>139</v>
      </c>
      <c r="BE552" s="158">
        <f t="shared" si="14"/>
        <v>0</v>
      </c>
      <c r="BF552" s="158">
        <f t="shared" si="15"/>
        <v>0</v>
      </c>
      <c r="BG552" s="158">
        <f t="shared" si="16"/>
        <v>0</v>
      </c>
      <c r="BH552" s="158">
        <f t="shared" si="17"/>
        <v>0</v>
      </c>
      <c r="BI552" s="158">
        <f t="shared" si="18"/>
        <v>0</v>
      </c>
      <c r="BJ552" s="17" t="s">
        <v>83</v>
      </c>
      <c r="BK552" s="158">
        <f t="shared" si="19"/>
        <v>0</v>
      </c>
      <c r="BL552" s="17" t="s">
        <v>261</v>
      </c>
      <c r="BM552" s="157" t="s">
        <v>750</v>
      </c>
    </row>
    <row r="553" spans="1:65" s="2" customFormat="1" ht="13.9" customHeight="1">
      <c r="A553" s="32"/>
      <c r="B553" s="144"/>
      <c r="C553" s="145" t="s">
        <v>751</v>
      </c>
      <c r="D553" s="145" t="s">
        <v>142</v>
      </c>
      <c r="E553" s="146" t="s">
        <v>752</v>
      </c>
      <c r="F553" s="147" t="s">
        <v>753</v>
      </c>
      <c r="G553" s="148" t="s">
        <v>145</v>
      </c>
      <c r="H553" s="149">
        <v>2</v>
      </c>
      <c r="I553" s="150"/>
      <c r="J553" s="151">
        <f t="shared" si="10"/>
        <v>0</v>
      </c>
      <c r="K553" s="152"/>
      <c r="L553" s="33"/>
      <c r="M553" s="153" t="s">
        <v>1</v>
      </c>
      <c r="N553" s="154" t="s">
        <v>40</v>
      </c>
      <c r="O553" s="58"/>
      <c r="P553" s="155">
        <f t="shared" si="11"/>
        <v>0</v>
      </c>
      <c r="Q553" s="155">
        <v>0</v>
      </c>
      <c r="R553" s="155">
        <f t="shared" si="12"/>
        <v>0</v>
      </c>
      <c r="S553" s="155">
        <v>0</v>
      </c>
      <c r="T553" s="156">
        <f t="shared" si="13"/>
        <v>0</v>
      </c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R553" s="157" t="s">
        <v>261</v>
      </c>
      <c r="AT553" s="157" t="s">
        <v>142</v>
      </c>
      <c r="AU553" s="157" t="s">
        <v>85</v>
      </c>
      <c r="AY553" s="17" t="s">
        <v>139</v>
      </c>
      <c r="BE553" s="158">
        <f t="shared" si="14"/>
        <v>0</v>
      </c>
      <c r="BF553" s="158">
        <f t="shared" si="15"/>
        <v>0</v>
      </c>
      <c r="BG553" s="158">
        <f t="shared" si="16"/>
        <v>0</v>
      </c>
      <c r="BH553" s="158">
        <f t="shared" si="17"/>
        <v>0</v>
      </c>
      <c r="BI553" s="158">
        <f t="shared" si="18"/>
        <v>0</v>
      </c>
      <c r="BJ553" s="17" t="s">
        <v>83</v>
      </c>
      <c r="BK553" s="158">
        <f t="shared" si="19"/>
        <v>0</v>
      </c>
      <c r="BL553" s="17" t="s">
        <v>261</v>
      </c>
      <c r="BM553" s="157" t="s">
        <v>754</v>
      </c>
    </row>
    <row r="554" spans="1:65" s="2" customFormat="1" ht="13.9" customHeight="1">
      <c r="A554" s="32"/>
      <c r="B554" s="144"/>
      <c r="C554" s="145" t="s">
        <v>755</v>
      </c>
      <c r="D554" s="145" t="s">
        <v>142</v>
      </c>
      <c r="E554" s="146" t="s">
        <v>756</v>
      </c>
      <c r="F554" s="147" t="s">
        <v>757</v>
      </c>
      <c r="G554" s="148" t="s">
        <v>145</v>
      </c>
      <c r="H554" s="149">
        <v>2</v>
      </c>
      <c r="I554" s="150"/>
      <c r="J554" s="151">
        <f t="shared" si="10"/>
        <v>0</v>
      </c>
      <c r="K554" s="152"/>
      <c r="L554" s="33"/>
      <c r="M554" s="153" t="s">
        <v>1</v>
      </c>
      <c r="N554" s="154" t="s">
        <v>40</v>
      </c>
      <c r="O554" s="58"/>
      <c r="P554" s="155">
        <f t="shared" si="11"/>
        <v>0</v>
      </c>
      <c r="Q554" s="155">
        <v>0</v>
      </c>
      <c r="R554" s="155">
        <f t="shared" si="12"/>
        <v>0</v>
      </c>
      <c r="S554" s="155">
        <v>0</v>
      </c>
      <c r="T554" s="156">
        <f t="shared" si="13"/>
        <v>0</v>
      </c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R554" s="157" t="s">
        <v>261</v>
      </c>
      <c r="AT554" s="157" t="s">
        <v>142</v>
      </c>
      <c r="AU554" s="157" t="s">
        <v>85</v>
      </c>
      <c r="AY554" s="17" t="s">
        <v>139</v>
      </c>
      <c r="BE554" s="158">
        <f t="shared" si="14"/>
        <v>0</v>
      </c>
      <c r="BF554" s="158">
        <f t="shared" si="15"/>
        <v>0</v>
      </c>
      <c r="BG554" s="158">
        <f t="shared" si="16"/>
        <v>0</v>
      </c>
      <c r="BH554" s="158">
        <f t="shared" si="17"/>
        <v>0</v>
      </c>
      <c r="BI554" s="158">
        <f t="shared" si="18"/>
        <v>0</v>
      </c>
      <c r="BJ554" s="17" t="s">
        <v>83</v>
      </c>
      <c r="BK554" s="158">
        <f t="shared" si="19"/>
        <v>0</v>
      </c>
      <c r="BL554" s="17" t="s">
        <v>261</v>
      </c>
      <c r="BM554" s="157" t="s">
        <v>758</v>
      </c>
    </row>
    <row r="555" spans="1:65" s="2" customFormat="1" ht="22.15" customHeight="1">
      <c r="A555" s="32"/>
      <c r="B555" s="144"/>
      <c r="C555" s="145" t="s">
        <v>759</v>
      </c>
      <c r="D555" s="145" t="s">
        <v>142</v>
      </c>
      <c r="E555" s="146" t="s">
        <v>760</v>
      </c>
      <c r="F555" s="147" t="s">
        <v>761</v>
      </c>
      <c r="G555" s="148" t="s">
        <v>150</v>
      </c>
      <c r="H555" s="149">
        <v>20.304</v>
      </c>
      <c r="I555" s="150"/>
      <c r="J555" s="151">
        <f t="shared" si="10"/>
        <v>0</v>
      </c>
      <c r="K555" s="152"/>
      <c r="L555" s="33"/>
      <c r="M555" s="153" t="s">
        <v>1</v>
      </c>
      <c r="N555" s="154" t="s">
        <v>40</v>
      </c>
      <c r="O555" s="58"/>
      <c r="P555" s="155">
        <f t="shared" si="11"/>
        <v>0</v>
      </c>
      <c r="Q555" s="155">
        <v>5E-05</v>
      </c>
      <c r="R555" s="155">
        <f t="shared" si="12"/>
        <v>0.0010152</v>
      </c>
      <c r="S555" s="155">
        <v>0</v>
      </c>
      <c r="T555" s="156">
        <f t="shared" si="13"/>
        <v>0</v>
      </c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R555" s="157" t="s">
        <v>261</v>
      </c>
      <c r="AT555" s="157" t="s">
        <v>142</v>
      </c>
      <c r="AU555" s="157" t="s">
        <v>85</v>
      </c>
      <c r="AY555" s="17" t="s">
        <v>139</v>
      </c>
      <c r="BE555" s="158">
        <f t="shared" si="14"/>
        <v>0</v>
      </c>
      <c r="BF555" s="158">
        <f t="shared" si="15"/>
        <v>0</v>
      </c>
      <c r="BG555" s="158">
        <f t="shared" si="16"/>
        <v>0</v>
      </c>
      <c r="BH555" s="158">
        <f t="shared" si="17"/>
        <v>0</v>
      </c>
      <c r="BI555" s="158">
        <f t="shared" si="18"/>
        <v>0</v>
      </c>
      <c r="BJ555" s="17" t="s">
        <v>83</v>
      </c>
      <c r="BK555" s="158">
        <f t="shared" si="19"/>
        <v>0</v>
      </c>
      <c r="BL555" s="17" t="s">
        <v>261</v>
      </c>
      <c r="BM555" s="157" t="s">
        <v>762</v>
      </c>
    </row>
    <row r="556" spans="1:65" s="2" customFormat="1" ht="22.15" customHeight="1">
      <c r="A556" s="32"/>
      <c r="B556" s="144"/>
      <c r="C556" s="145" t="s">
        <v>763</v>
      </c>
      <c r="D556" s="145" t="s">
        <v>142</v>
      </c>
      <c r="E556" s="146" t="s">
        <v>764</v>
      </c>
      <c r="F556" s="147" t="s">
        <v>765</v>
      </c>
      <c r="G556" s="148" t="s">
        <v>310</v>
      </c>
      <c r="H556" s="149">
        <v>0.727</v>
      </c>
      <c r="I556" s="150"/>
      <c r="J556" s="151">
        <f t="shared" si="10"/>
        <v>0</v>
      </c>
      <c r="K556" s="152"/>
      <c r="L556" s="33"/>
      <c r="M556" s="153" t="s">
        <v>1</v>
      </c>
      <c r="N556" s="154" t="s">
        <v>40</v>
      </c>
      <c r="O556" s="58"/>
      <c r="P556" s="155">
        <f t="shared" si="11"/>
        <v>0</v>
      </c>
      <c r="Q556" s="155">
        <v>0</v>
      </c>
      <c r="R556" s="155">
        <f t="shared" si="12"/>
        <v>0</v>
      </c>
      <c r="S556" s="155">
        <v>0</v>
      </c>
      <c r="T556" s="156">
        <f t="shared" si="13"/>
        <v>0</v>
      </c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R556" s="157" t="s">
        <v>261</v>
      </c>
      <c r="AT556" s="157" t="s">
        <v>142</v>
      </c>
      <c r="AU556" s="157" t="s">
        <v>85</v>
      </c>
      <c r="AY556" s="17" t="s">
        <v>139</v>
      </c>
      <c r="BE556" s="158">
        <f t="shared" si="14"/>
        <v>0</v>
      </c>
      <c r="BF556" s="158">
        <f t="shared" si="15"/>
        <v>0</v>
      </c>
      <c r="BG556" s="158">
        <f t="shared" si="16"/>
        <v>0</v>
      </c>
      <c r="BH556" s="158">
        <f t="shared" si="17"/>
        <v>0</v>
      </c>
      <c r="BI556" s="158">
        <f t="shared" si="18"/>
        <v>0</v>
      </c>
      <c r="BJ556" s="17" t="s">
        <v>83</v>
      </c>
      <c r="BK556" s="158">
        <f t="shared" si="19"/>
        <v>0</v>
      </c>
      <c r="BL556" s="17" t="s">
        <v>261</v>
      </c>
      <c r="BM556" s="157" t="s">
        <v>766</v>
      </c>
    </row>
    <row r="557" spans="1:65" s="2" customFormat="1" ht="22.15" customHeight="1">
      <c r="A557" s="32"/>
      <c r="B557" s="144"/>
      <c r="C557" s="145" t="s">
        <v>767</v>
      </c>
      <c r="D557" s="145" t="s">
        <v>142</v>
      </c>
      <c r="E557" s="146" t="s">
        <v>768</v>
      </c>
      <c r="F557" s="147" t="s">
        <v>769</v>
      </c>
      <c r="G557" s="148" t="s">
        <v>310</v>
      </c>
      <c r="H557" s="149">
        <v>0.727</v>
      </c>
      <c r="I557" s="150"/>
      <c r="J557" s="151">
        <f t="shared" si="10"/>
        <v>0</v>
      </c>
      <c r="K557" s="152"/>
      <c r="L557" s="33"/>
      <c r="M557" s="153" t="s">
        <v>1</v>
      </c>
      <c r="N557" s="154" t="s">
        <v>40</v>
      </c>
      <c r="O557" s="58"/>
      <c r="P557" s="155">
        <f t="shared" si="11"/>
        <v>0</v>
      </c>
      <c r="Q557" s="155">
        <v>0</v>
      </c>
      <c r="R557" s="155">
        <f t="shared" si="12"/>
        <v>0</v>
      </c>
      <c r="S557" s="155">
        <v>0</v>
      </c>
      <c r="T557" s="156">
        <f t="shared" si="13"/>
        <v>0</v>
      </c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R557" s="157" t="s">
        <v>261</v>
      </c>
      <c r="AT557" s="157" t="s">
        <v>142</v>
      </c>
      <c r="AU557" s="157" t="s">
        <v>85</v>
      </c>
      <c r="AY557" s="17" t="s">
        <v>139</v>
      </c>
      <c r="BE557" s="158">
        <f t="shared" si="14"/>
        <v>0</v>
      </c>
      <c r="BF557" s="158">
        <f t="shared" si="15"/>
        <v>0</v>
      </c>
      <c r="BG557" s="158">
        <f t="shared" si="16"/>
        <v>0</v>
      </c>
      <c r="BH557" s="158">
        <f t="shared" si="17"/>
        <v>0</v>
      </c>
      <c r="BI557" s="158">
        <f t="shared" si="18"/>
        <v>0</v>
      </c>
      <c r="BJ557" s="17" t="s">
        <v>83</v>
      </c>
      <c r="BK557" s="158">
        <f t="shared" si="19"/>
        <v>0</v>
      </c>
      <c r="BL557" s="17" t="s">
        <v>261</v>
      </c>
      <c r="BM557" s="157" t="s">
        <v>770</v>
      </c>
    </row>
    <row r="558" spans="2:63" s="12" customFormat="1" ht="22.9" customHeight="1">
      <c r="B558" s="131"/>
      <c r="D558" s="132" t="s">
        <v>74</v>
      </c>
      <c r="E558" s="142" t="s">
        <v>771</v>
      </c>
      <c r="F558" s="142" t="s">
        <v>772</v>
      </c>
      <c r="I558" s="134"/>
      <c r="J558" s="143">
        <f>BK558</f>
        <v>0</v>
      </c>
      <c r="L558" s="131"/>
      <c r="M558" s="136"/>
      <c r="N558" s="137"/>
      <c r="O558" s="137"/>
      <c r="P558" s="138">
        <f>SUM(P559:P579)</f>
        <v>0</v>
      </c>
      <c r="Q558" s="137"/>
      <c r="R558" s="138">
        <f>SUM(R559:R579)</f>
        <v>0.0127508</v>
      </c>
      <c r="S558" s="137"/>
      <c r="T558" s="139">
        <f>SUM(T559:T579)</f>
        <v>0</v>
      </c>
      <c r="AR558" s="132" t="s">
        <v>85</v>
      </c>
      <c r="AT558" s="140" t="s">
        <v>74</v>
      </c>
      <c r="AU558" s="140" t="s">
        <v>83</v>
      </c>
      <c r="AY558" s="132" t="s">
        <v>139</v>
      </c>
      <c r="BK558" s="141">
        <f>SUM(BK559:BK579)</f>
        <v>0</v>
      </c>
    </row>
    <row r="559" spans="1:65" s="2" customFormat="1" ht="22.15" customHeight="1">
      <c r="A559" s="32"/>
      <c r="B559" s="144"/>
      <c r="C559" s="145" t="s">
        <v>773</v>
      </c>
      <c r="D559" s="145" t="s">
        <v>142</v>
      </c>
      <c r="E559" s="146" t="s">
        <v>774</v>
      </c>
      <c r="F559" s="147" t="s">
        <v>775</v>
      </c>
      <c r="G559" s="148" t="s">
        <v>187</v>
      </c>
      <c r="H559" s="149">
        <v>140.2</v>
      </c>
      <c r="I559" s="150"/>
      <c r="J559" s="151">
        <f>ROUND(I559*H559,2)</f>
        <v>0</v>
      </c>
      <c r="K559" s="152"/>
      <c r="L559" s="33"/>
      <c r="M559" s="153" t="s">
        <v>1</v>
      </c>
      <c r="N559" s="154" t="s">
        <v>40</v>
      </c>
      <c r="O559" s="58"/>
      <c r="P559" s="155">
        <f>O559*H559</f>
        <v>0</v>
      </c>
      <c r="Q559" s="155">
        <v>0</v>
      </c>
      <c r="R559" s="155">
        <f>Q559*H559</f>
        <v>0</v>
      </c>
      <c r="S559" s="155">
        <v>0</v>
      </c>
      <c r="T559" s="156">
        <f>S559*H559</f>
        <v>0</v>
      </c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R559" s="157" t="s">
        <v>261</v>
      </c>
      <c r="AT559" s="157" t="s">
        <v>142</v>
      </c>
      <c r="AU559" s="157" t="s">
        <v>85</v>
      </c>
      <c r="AY559" s="17" t="s">
        <v>139</v>
      </c>
      <c r="BE559" s="158">
        <f>IF(N559="základní",J559,0)</f>
        <v>0</v>
      </c>
      <c r="BF559" s="158">
        <f>IF(N559="snížená",J559,0)</f>
        <v>0</v>
      </c>
      <c r="BG559" s="158">
        <f>IF(N559="zákl. přenesená",J559,0)</f>
        <v>0</v>
      </c>
      <c r="BH559" s="158">
        <f>IF(N559="sníž. přenesená",J559,0)</f>
        <v>0</v>
      </c>
      <c r="BI559" s="158">
        <f>IF(N559="nulová",J559,0)</f>
        <v>0</v>
      </c>
      <c r="BJ559" s="17" t="s">
        <v>83</v>
      </c>
      <c r="BK559" s="158">
        <f>ROUND(I559*H559,2)</f>
        <v>0</v>
      </c>
      <c r="BL559" s="17" t="s">
        <v>261</v>
      </c>
      <c r="BM559" s="157" t="s">
        <v>776</v>
      </c>
    </row>
    <row r="560" spans="2:51" s="14" customFormat="1" ht="12">
      <c r="B560" s="167"/>
      <c r="D560" s="160" t="s">
        <v>152</v>
      </c>
      <c r="E560" s="168" t="s">
        <v>1</v>
      </c>
      <c r="F560" s="169" t="s">
        <v>777</v>
      </c>
      <c r="H560" s="170">
        <v>45.4</v>
      </c>
      <c r="I560" s="171"/>
      <c r="L560" s="167"/>
      <c r="M560" s="172"/>
      <c r="N560" s="173"/>
      <c r="O560" s="173"/>
      <c r="P560" s="173"/>
      <c r="Q560" s="173"/>
      <c r="R560" s="173"/>
      <c r="S560" s="173"/>
      <c r="T560" s="174"/>
      <c r="AT560" s="168" t="s">
        <v>152</v>
      </c>
      <c r="AU560" s="168" t="s">
        <v>85</v>
      </c>
      <c r="AV560" s="14" t="s">
        <v>85</v>
      </c>
      <c r="AW560" s="14" t="s">
        <v>31</v>
      </c>
      <c r="AX560" s="14" t="s">
        <v>75</v>
      </c>
      <c r="AY560" s="168" t="s">
        <v>139</v>
      </c>
    </row>
    <row r="561" spans="2:51" s="14" customFormat="1" ht="12">
      <c r="B561" s="167"/>
      <c r="D561" s="160" t="s">
        <v>152</v>
      </c>
      <c r="E561" s="168" t="s">
        <v>1</v>
      </c>
      <c r="F561" s="169" t="s">
        <v>778</v>
      </c>
      <c r="H561" s="170">
        <v>94.8</v>
      </c>
      <c r="I561" s="171"/>
      <c r="L561" s="167"/>
      <c r="M561" s="172"/>
      <c r="N561" s="173"/>
      <c r="O561" s="173"/>
      <c r="P561" s="173"/>
      <c r="Q561" s="173"/>
      <c r="R561" s="173"/>
      <c r="S561" s="173"/>
      <c r="T561" s="174"/>
      <c r="AT561" s="168" t="s">
        <v>152</v>
      </c>
      <c r="AU561" s="168" t="s">
        <v>85</v>
      </c>
      <c r="AV561" s="14" t="s">
        <v>85</v>
      </c>
      <c r="AW561" s="14" t="s">
        <v>31</v>
      </c>
      <c r="AX561" s="14" t="s">
        <v>75</v>
      </c>
      <c r="AY561" s="168" t="s">
        <v>139</v>
      </c>
    </row>
    <row r="562" spans="2:51" s="15" customFormat="1" ht="12">
      <c r="B562" s="175"/>
      <c r="D562" s="160" t="s">
        <v>152</v>
      </c>
      <c r="E562" s="176" t="s">
        <v>1</v>
      </c>
      <c r="F562" s="177" t="s">
        <v>161</v>
      </c>
      <c r="H562" s="178">
        <v>140.2</v>
      </c>
      <c r="I562" s="179"/>
      <c r="L562" s="175"/>
      <c r="M562" s="180"/>
      <c r="N562" s="181"/>
      <c r="O562" s="181"/>
      <c r="P562" s="181"/>
      <c r="Q562" s="181"/>
      <c r="R562" s="181"/>
      <c r="S562" s="181"/>
      <c r="T562" s="182"/>
      <c r="AT562" s="176" t="s">
        <v>152</v>
      </c>
      <c r="AU562" s="176" t="s">
        <v>85</v>
      </c>
      <c r="AV562" s="15" t="s">
        <v>146</v>
      </c>
      <c r="AW562" s="15" t="s">
        <v>31</v>
      </c>
      <c r="AX562" s="15" t="s">
        <v>83</v>
      </c>
      <c r="AY562" s="176" t="s">
        <v>139</v>
      </c>
    </row>
    <row r="563" spans="1:65" s="2" customFormat="1" ht="13.9" customHeight="1">
      <c r="A563" s="32"/>
      <c r="B563" s="144"/>
      <c r="C563" s="183" t="s">
        <v>779</v>
      </c>
      <c r="D563" s="183" t="s">
        <v>286</v>
      </c>
      <c r="E563" s="184" t="s">
        <v>780</v>
      </c>
      <c r="F563" s="185" t="s">
        <v>781</v>
      </c>
      <c r="G563" s="186" t="s">
        <v>187</v>
      </c>
      <c r="H563" s="187">
        <v>150</v>
      </c>
      <c r="I563" s="188"/>
      <c r="J563" s="189">
        <f>ROUND(I563*H563,2)</f>
        <v>0</v>
      </c>
      <c r="K563" s="190"/>
      <c r="L563" s="191"/>
      <c r="M563" s="192" t="s">
        <v>1</v>
      </c>
      <c r="N563" s="193" t="s">
        <v>40</v>
      </c>
      <c r="O563" s="58"/>
      <c r="P563" s="155">
        <f>O563*H563</f>
        <v>0</v>
      </c>
      <c r="Q563" s="155">
        <v>1E-05</v>
      </c>
      <c r="R563" s="155">
        <f>Q563*H563</f>
        <v>0.0015</v>
      </c>
      <c r="S563" s="155">
        <v>0</v>
      </c>
      <c r="T563" s="156">
        <f>S563*H563</f>
        <v>0</v>
      </c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R563" s="157" t="s">
        <v>343</v>
      </c>
      <c r="AT563" s="157" t="s">
        <v>286</v>
      </c>
      <c r="AU563" s="157" t="s">
        <v>85</v>
      </c>
      <c r="AY563" s="17" t="s">
        <v>139</v>
      </c>
      <c r="BE563" s="158">
        <f>IF(N563="základní",J563,0)</f>
        <v>0</v>
      </c>
      <c r="BF563" s="158">
        <f>IF(N563="snížená",J563,0)</f>
        <v>0</v>
      </c>
      <c r="BG563" s="158">
        <f>IF(N563="zákl. přenesená",J563,0)</f>
        <v>0</v>
      </c>
      <c r="BH563" s="158">
        <f>IF(N563="sníž. přenesená",J563,0)</f>
        <v>0</v>
      </c>
      <c r="BI563" s="158">
        <f>IF(N563="nulová",J563,0)</f>
        <v>0</v>
      </c>
      <c r="BJ563" s="17" t="s">
        <v>83</v>
      </c>
      <c r="BK563" s="158">
        <f>ROUND(I563*H563,2)</f>
        <v>0</v>
      </c>
      <c r="BL563" s="17" t="s">
        <v>261</v>
      </c>
      <c r="BM563" s="157" t="s">
        <v>782</v>
      </c>
    </row>
    <row r="564" spans="1:65" s="2" customFormat="1" ht="22.15" customHeight="1">
      <c r="A564" s="32"/>
      <c r="B564" s="144"/>
      <c r="C564" s="145" t="s">
        <v>783</v>
      </c>
      <c r="D564" s="145" t="s">
        <v>142</v>
      </c>
      <c r="E564" s="146" t="s">
        <v>784</v>
      </c>
      <c r="F564" s="147" t="s">
        <v>785</v>
      </c>
      <c r="G564" s="148" t="s">
        <v>150</v>
      </c>
      <c r="H564" s="149">
        <v>11</v>
      </c>
      <c r="I564" s="150"/>
      <c r="J564" s="151">
        <f>ROUND(I564*H564,2)</f>
        <v>0</v>
      </c>
      <c r="K564" s="152"/>
      <c r="L564" s="33"/>
      <c r="M564" s="153" t="s">
        <v>1</v>
      </c>
      <c r="N564" s="154" t="s">
        <v>40</v>
      </c>
      <c r="O564" s="58"/>
      <c r="P564" s="155">
        <f>O564*H564</f>
        <v>0</v>
      </c>
      <c r="Q564" s="155">
        <v>2E-05</v>
      </c>
      <c r="R564" s="155">
        <f>Q564*H564</f>
        <v>0.00022</v>
      </c>
      <c r="S564" s="155">
        <v>0</v>
      </c>
      <c r="T564" s="156">
        <f>S564*H564</f>
        <v>0</v>
      </c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R564" s="157" t="s">
        <v>261</v>
      </c>
      <c r="AT564" s="157" t="s">
        <v>142</v>
      </c>
      <c r="AU564" s="157" t="s">
        <v>85</v>
      </c>
      <c r="AY564" s="17" t="s">
        <v>139</v>
      </c>
      <c r="BE564" s="158">
        <f>IF(N564="základní",J564,0)</f>
        <v>0</v>
      </c>
      <c r="BF564" s="158">
        <f>IF(N564="snížená",J564,0)</f>
        <v>0</v>
      </c>
      <c r="BG564" s="158">
        <f>IF(N564="zákl. přenesená",J564,0)</f>
        <v>0</v>
      </c>
      <c r="BH564" s="158">
        <f>IF(N564="sníž. přenesená",J564,0)</f>
        <v>0</v>
      </c>
      <c r="BI564" s="158">
        <f>IF(N564="nulová",J564,0)</f>
        <v>0</v>
      </c>
      <c r="BJ564" s="17" t="s">
        <v>83</v>
      </c>
      <c r="BK564" s="158">
        <f>ROUND(I564*H564,2)</f>
        <v>0</v>
      </c>
      <c r="BL564" s="17" t="s">
        <v>261</v>
      </c>
      <c r="BM564" s="157" t="s">
        <v>786</v>
      </c>
    </row>
    <row r="565" spans="2:51" s="13" customFormat="1" ht="12">
      <c r="B565" s="159"/>
      <c r="D565" s="160" t="s">
        <v>152</v>
      </c>
      <c r="E565" s="161" t="s">
        <v>1</v>
      </c>
      <c r="F565" s="162" t="s">
        <v>787</v>
      </c>
      <c r="H565" s="161" t="s">
        <v>1</v>
      </c>
      <c r="I565" s="163"/>
      <c r="L565" s="159"/>
      <c r="M565" s="164"/>
      <c r="N565" s="165"/>
      <c r="O565" s="165"/>
      <c r="P565" s="165"/>
      <c r="Q565" s="165"/>
      <c r="R565" s="165"/>
      <c r="S565" s="165"/>
      <c r="T565" s="166"/>
      <c r="AT565" s="161" t="s">
        <v>152</v>
      </c>
      <c r="AU565" s="161" t="s">
        <v>85</v>
      </c>
      <c r="AV565" s="13" t="s">
        <v>83</v>
      </c>
      <c r="AW565" s="13" t="s">
        <v>31</v>
      </c>
      <c r="AX565" s="13" t="s">
        <v>75</v>
      </c>
      <c r="AY565" s="161" t="s">
        <v>139</v>
      </c>
    </row>
    <row r="566" spans="2:51" s="14" customFormat="1" ht="12">
      <c r="B566" s="167"/>
      <c r="D566" s="160" t="s">
        <v>152</v>
      </c>
      <c r="E566" s="168" t="s">
        <v>1</v>
      </c>
      <c r="F566" s="169" t="s">
        <v>389</v>
      </c>
      <c r="H566" s="170">
        <v>2</v>
      </c>
      <c r="I566" s="171"/>
      <c r="L566" s="167"/>
      <c r="M566" s="172"/>
      <c r="N566" s="173"/>
      <c r="O566" s="173"/>
      <c r="P566" s="173"/>
      <c r="Q566" s="173"/>
      <c r="R566" s="173"/>
      <c r="S566" s="173"/>
      <c r="T566" s="174"/>
      <c r="AT566" s="168" t="s">
        <v>152</v>
      </c>
      <c r="AU566" s="168" t="s">
        <v>85</v>
      </c>
      <c r="AV566" s="14" t="s">
        <v>85</v>
      </c>
      <c r="AW566" s="14" t="s">
        <v>31</v>
      </c>
      <c r="AX566" s="14" t="s">
        <v>75</v>
      </c>
      <c r="AY566" s="168" t="s">
        <v>139</v>
      </c>
    </row>
    <row r="567" spans="2:51" s="13" customFormat="1" ht="12">
      <c r="B567" s="159"/>
      <c r="D567" s="160" t="s">
        <v>152</v>
      </c>
      <c r="E567" s="161" t="s">
        <v>1</v>
      </c>
      <c r="F567" s="162" t="s">
        <v>788</v>
      </c>
      <c r="H567" s="161" t="s">
        <v>1</v>
      </c>
      <c r="I567" s="163"/>
      <c r="L567" s="159"/>
      <c r="M567" s="164"/>
      <c r="N567" s="165"/>
      <c r="O567" s="165"/>
      <c r="P567" s="165"/>
      <c r="Q567" s="165"/>
      <c r="R567" s="165"/>
      <c r="S567" s="165"/>
      <c r="T567" s="166"/>
      <c r="AT567" s="161" t="s">
        <v>152</v>
      </c>
      <c r="AU567" s="161" t="s">
        <v>85</v>
      </c>
      <c r="AV567" s="13" t="s">
        <v>83</v>
      </c>
      <c r="AW567" s="13" t="s">
        <v>31</v>
      </c>
      <c r="AX567" s="13" t="s">
        <v>75</v>
      </c>
      <c r="AY567" s="161" t="s">
        <v>139</v>
      </c>
    </row>
    <row r="568" spans="2:51" s="14" customFormat="1" ht="12">
      <c r="B568" s="167"/>
      <c r="D568" s="160" t="s">
        <v>152</v>
      </c>
      <c r="E568" s="168" t="s">
        <v>1</v>
      </c>
      <c r="F568" s="169" t="s">
        <v>789</v>
      </c>
      <c r="H568" s="170">
        <v>9</v>
      </c>
      <c r="I568" s="171"/>
      <c r="L568" s="167"/>
      <c r="M568" s="172"/>
      <c r="N568" s="173"/>
      <c r="O568" s="173"/>
      <c r="P568" s="173"/>
      <c r="Q568" s="173"/>
      <c r="R568" s="173"/>
      <c r="S568" s="173"/>
      <c r="T568" s="174"/>
      <c r="AT568" s="168" t="s">
        <v>152</v>
      </c>
      <c r="AU568" s="168" t="s">
        <v>85</v>
      </c>
      <c r="AV568" s="14" t="s">
        <v>85</v>
      </c>
      <c r="AW568" s="14" t="s">
        <v>31</v>
      </c>
      <c r="AX568" s="14" t="s">
        <v>75</v>
      </c>
      <c r="AY568" s="168" t="s">
        <v>139</v>
      </c>
    </row>
    <row r="569" spans="2:51" s="15" customFormat="1" ht="12">
      <c r="B569" s="175"/>
      <c r="D569" s="160" t="s">
        <v>152</v>
      </c>
      <c r="E569" s="176" t="s">
        <v>1</v>
      </c>
      <c r="F569" s="177" t="s">
        <v>161</v>
      </c>
      <c r="H569" s="178">
        <v>11</v>
      </c>
      <c r="I569" s="179"/>
      <c r="L569" s="175"/>
      <c r="M569" s="180"/>
      <c r="N569" s="181"/>
      <c r="O569" s="181"/>
      <c r="P569" s="181"/>
      <c r="Q569" s="181"/>
      <c r="R569" s="181"/>
      <c r="S569" s="181"/>
      <c r="T569" s="182"/>
      <c r="AT569" s="176" t="s">
        <v>152</v>
      </c>
      <c r="AU569" s="176" t="s">
        <v>85</v>
      </c>
      <c r="AV569" s="15" t="s">
        <v>146</v>
      </c>
      <c r="AW569" s="15" t="s">
        <v>31</v>
      </c>
      <c r="AX569" s="15" t="s">
        <v>83</v>
      </c>
      <c r="AY569" s="176" t="s">
        <v>139</v>
      </c>
    </row>
    <row r="570" spans="1:65" s="2" customFormat="1" ht="22.15" customHeight="1">
      <c r="A570" s="32"/>
      <c r="B570" s="144"/>
      <c r="C570" s="145" t="s">
        <v>790</v>
      </c>
      <c r="D570" s="145" t="s">
        <v>142</v>
      </c>
      <c r="E570" s="146" t="s">
        <v>791</v>
      </c>
      <c r="F570" s="147" t="s">
        <v>792</v>
      </c>
      <c r="G570" s="148" t="s">
        <v>150</v>
      </c>
      <c r="H570" s="149">
        <v>11</v>
      </c>
      <c r="I570" s="150"/>
      <c r="J570" s="151">
        <f>ROUND(I570*H570,2)</f>
        <v>0</v>
      </c>
      <c r="K570" s="152"/>
      <c r="L570" s="33"/>
      <c r="M570" s="153" t="s">
        <v>1</v>
      </c>
      <c r="N570" s="154" t="s">
        <v>40</v>
      </c>
      <c r="O570" s="58"/>
      <c r="P570" s="155">
        <f>O570*H570</f>
        <v>0</v>
      </c>
      <c r="Q570" s="155">
        <v>0.00029</v>
      </c>
      <c r="R570" s="155">
        <f>Q570*H570</f>
        <v>0.00319</v>
      </c>
      <c r="S570" s="155">
        <v>0</v>
      </c>
      <c r="T570" s="156">
        <f>S570*H570</f>
        <v>0</v>
      </c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R570" s="157" t="s">
        <v>261</v>
      </c>
      <c r="AT570" s="157" t="s">
        <v>142</v>
      </c>
      <c r="AU570" s="157" t="s">
        <v>85</v>
      </c>
      <c r="AY570" s="17" t="s">
        <v>139</v>
      </c>
      <c r="BE570" s="158">
        <f>IF(N570="základní",J570,0)</f>
        <v>0</v>
      </c>
      <c r="BF570" s="158">
        <f>IF(N570="snížená",J570,0)</f>
        <v>0</v>
      </c>
      <c r="BG570" s="158">
        <f>IF(N570="zákl. přenesená",J570,0)</f>
        <v>0</v>
      </c>
      <c r="BH570" s="158">
        <f>IF(N570="sníž. přenesená",J570,0)</f>
        <v>0</v>
      </c>
      <c r="BI570" s="158">
        <f>IF(N570="nulová",J570,0)</f>
        <v>0</v>
      </c>
      <c r="BJ570" s="17" t="s">
        <v>83</v>
      </c>
      <c r="BK570" s="158">
        <f>ROUND(I570*H570,2)</f>
        <v>0</v>
      </c>
      <c r="BL570" s="17" t="s">
        <v>261</v>
      </c>
      <c r="BM570" s="157" t="s">
        <v>793</v>
      </c>
    </row>
    <row r="571" spans="1:65" s="2" customFormat="1" ht="22.15" customHeight="1">
      <c r="A571" s="32"/>
      <c r="B571" s="144"/>
      <c r="C571" s="145" t="s">
        <v>794</v>
      </c>
      <c r="D571" s="145" t="s">
        <v>142</v>
      </c>
      <c r="E571" s="146" t="s">
        <v>795</v>
      </c>
      <c r="F571" s="147" t="s">
        <v>796</v>
      </c>
      <c r="G571" s="148" t="s">
        <v>150</v>
      </c>
      <c r="H571" s="149">
        <v>32.67</v>
      </c>
      <c r="I571" s="150"/>
      <c r="J571" s="151">
        <f>ROUND(I571*H571,2)</f>
        <v>0</v>
      </c>
      <c r="K571" s="152"/>
      <c r="L571" s="33"/>
      <c r="M571" s="153" t="s">
        <v>1</v>
      </c>
      <c r="N571" s="154" t="s">
        <v>40</v>
      </c>
      <c r="O571" s="58"/>
      <c r="P571" s="155">
        <f>O571*H571</f>
        <v>0</v>
      </c>
      <c r="Q571" s="155">
        <v>0.00012</v>
      </c>
      <c r="R571" s="155">
        <f>Q571*H571</f>
        <v>0.0039204</v>
      </c>
      <c r="S571" s="155">
        <v>0</v>
      </c>
      <c r="T571" s="156">
        <f>S571*H571</f>
        <v>0</v>
      </c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R571" s="157" t="s">
        <v>261</v>
      </c>
      <c r="AT571" s="157" t="s">
        <v>142</v>
      </c>
      <c r="AU571" s="157" t="s">
        <v>85</v>
      </c>
      <c r="AY571" s="17" t="s">
        <v>139</v>
      </c>
      <c r="BE571" s="158">
        <f>IF(N571="základní",J571,0)</f>
        <v>0</v>
      </c>
      <c r="BF571" s="158">
        <f>IF(N571="snížená",J571,0)</f>
        <v>0</v>
      </c>
      <c r="BG571" s="158">
        <f>IF(N571="zákl. přenesená",J571,0)</f>
        <v>0</v>
      </c>
      <c r="BH571" s="158">
        <f>IF(N571="sníž. přenesená",J571,0)</f>
        <v>0</v>
      </c>
      <c r="BI571" s="158">
        <f>IF(N571="nulová",J571,0)</f>
        <v>0</v>
      </c>
      <c r="BJ571" s="17" t="s">
        <v>83</v>
      </c>
      <c r="BK571" s="158">
        <f>ROUND(I571*H571,2)</f>
        <v>0</v>
      </c>
      <c r="BL571" s="17" t="s">
        <v>261</v>
      </c>
      <c r="BM571" s="157" t="s">
        <v>797</v>
      </c>
    </row>
    <row r="572" spans="2:51" s="14" customFormat="1" ht="12">
      <c r="B572" s="167"/>
      <c r="D572" s="160" t="s">
        <v>152</v>
      </c>
      <c r="E572" s="168" t="s">
        <v>1</v>
      </c>
      <c r="F572" s="169" t="s">
        <v>798</v>
      </c>
      <c r="H572" s="170">
        <v>5.91</v>
      </c>
      <c r="I572" s="171"/>
      <c r="L572" s="167"/>
      <c r="M572" s="172"/>
      <c r="N572" s="173"/>
      <c r="O572" s="173"/>
      <c r="P572" s="173"/>
      <c r="Q572" s="173"/>
      <c r="R572" s="173"/>
      <c r="S572" s="173"/>
      <c r="T572" s="174"/>
      <c r="AT572" s="168" t="s">
        <v>152</v>
      </c>
      <c r="AU572" s="168" t="s">
        <v>85</v>
      </c>
      <c r="AV572" s="14" t="s">
        <v>85</v>
      </c>
      <c r="AW572" s="14" t="s">
        <v>31</v>
      </c>
      <c r="AX572" s="14" t="s">
        <v>75</v>
      </c>
      <c r="AY572" s="168" t="s">
        <v>139</v>
      </c>
    </row>
    <row r="573" spans="2:51" s="14" customFormat="1" ht="12">
      <c r="B573" s="167"/>
      <c r="D573" s="160" t="s">
        <v>152</v>
      </c>
      <c r="E573" s="168" t="s">
        <v>1</v>
      </c>
      <c r="F573" s="169" t="s">
        <v>799</v>
      </c>
      <c r="H573" s="170">
        <v>15.76</v>
      </c>
      <c r="I573" s="171"/>
      <c r="L573" s="167"/>
      <c r="M573" s="172"/>
      <c r="N573" s="173"/>
      <c r="O573" s="173"/>
      <c r="P573" s="173"/>
      <c r="Q573" s="173"/>
      <c r="R573" s="173"/>
      <c r="S573" s="173"/>
      <c r="T573" s="174"/>
      <c r="AT573" s="168" t="s">
        <v>152</v>
      </c>
      <c r="AU573" s="168" t="s">
        <v>85</v>
      </c>
      <c r="AV573" s="14" t="s">
        <v>85</v>
      </c>
      <c r="AW573" s="14" t="s">
        <v>31</v>
      </c>
      <c r="AX573" s="14" t="s">
        <v>75</v>
      </c>
      <c r="AY573" s="168" t="s">
        <v>139</v>
      </c>
    </row>
    <row r="574" spans="2:51" s="13" customFormat="1" ht="12">
      <c r="B574" s="159"/>
      <c r="D574" s="160" t="s">
        <v>152</v>
      </c>
      <c r="E574" s="161" t="s">
        <v>1</v>
      </c>
      <c r="F574" s="162" t="s">
        <v>787</v>
      </c>
      <c r="H574" s="161" t="s">
        <v>1</v>
      </c>
      <c r="I574" s="163"/>
      <c r="L574" s="159"/>
      <c r="M574" s="164"/>
      <c r="N574" s="165"/>
      <c r="O574" s="165"/>
      <c r="P574" s="165"/>
      <c r="Q574" s="165"/>
      <c r="R574" s="165"/>
      <c r="S574" s="165"/>
      <c r="T574" s="166"/>
      <c r="AT574" s="161" t="s">
        <v>152</v>
      </c>
      <c r="AU574" s="161" t="s">
        <v>85</v>
      </c>
      <c r="AV574" s="13" t="s">
        <v>83</v>
      </c>
      <c r="AW574" s="13" t="s">
        <v>31</v>
      </c>
      <c r="AX574" s="13" t="s">
        <v>75</v>
      </c>
      <c r="AY574" s="161" t="s">
        <v>139</v>
      </c>
    </row>
    <row r="575" spans="2:51" s="14" customFormat="1" ht="12">
      <c r="B575" s="167"/>
      <c r="D575" s="160" t="s">
        <v>152</v>
      </c>
      <c r="E575" s="168" t="s">
        <v>1</v>
      </c>
      <c r="F575" s="169" t="s">
        <v>389</v>
      </c>
      <c r="H575" s="170">
        <v>2</v>
      </c>
      <c r="I575" s="171"/>
      <c r="L575" s="167"/>
      <c r="M575" s="172"/>
      <c r="N575" s="173"/>
      <c r="O575" s="173"/>
      <c r="P575" s="173"/>
      <c r="Q575" s="173"/>
      <c r="R575" s="173"/>
      <c r="S575" s="173"/>
      <c r="T575" s="174"/>
      <c r="AT575" s="168" t="s">
        <v>152</v>
      </c>
      <c r="AU575" s="168" t="s">
        <v>85</v>
      </c>
      <c r="AV575" s="14" t="s">
        <v>85</v>
      </c>
      <c r="AW575" s="14" t="s">
        <v>31</v>
      </c>
      <c r="AX575" s="14" t="s">
        <v>75</v>
      </c>
      <c r="AY575" s="168" t="s">
        <v>139</v>
      </c>
    </row>
    <row r="576" spans="2:51" s="13" customFormat="1" ht="12">
      <c r="B576" s="159"/>
      <c r="D576" s="160" t="s">
        <v>152</v>
      </c>
      <c r="E576" s="161" t="s">
        <v>1</v>
      </c>
      <c r="F576" s="162" t="s">
        <v>788</v>
      </c>
      <c r="H576" s="161" t="s">
        <v>1</v>
      </c>
      <c r="I576" s="163"/>
      <c r="L576" s="159"/>
      <c r="M576" s="164"/>
      <c r="N576" s="165"/>
      <c r="O576" s="165"/>
      <c r="P576" s="165"/>
      <c r="Q576" s="165"/>
      <c r="R576" s="165"/>
      <c r="S576" s="165"/>
      <c r="T576" s="166"/>
      <c r="AT576" s="161" t="s">
        <v>152</v>
      </c>
      <c r="AU576" s="161" t="s">
        <v>85</v>
      </c>
      <c r="AV576" s="13" t="s">
        <v>83</v>
      </c>
      <c r="AW576" s="13" t="s">
        <v>31</v>
      </c>
      <c r="AX576" s="13" t="s">
        <v>75</v>
      </c>
      <c r="AY576" s="161" t="s">
        <v>139</v>
      </c>
    </row>
    <row r="577" spans="2:51" s="14" customFormat="1" ht="12">
      <c r="B577" s="167"/>
      <c r="D577" s="160" t="s">
        <v>152</v>
      </c>
      <c r="E577" s="168" t="s">
        <v>1</v>
      </c>
      <c r="F577" s="169" t="s">
        <v>789</v>
      </c>
      <c r="H577" s="170">
        <v>9</v>
      </c>
      <c r="I577" s="171"/>
      <c r="L577" s="167"/>
      <c r="M577" s="172"/>
      <c r="N577" s="173"/>
      <c r="O577" s="173"/>
      <c r="P577" s="173"/>
      <c r="Q577" s="173"/>
      <c r="R577" s="173"/>
      <c r="S577" s="173"/>
      <c r="T577" s="174"/>
      <c r="AT577" s="168" t="s">
        <v>152</v>
      </c>
      <c r="AU577" s="168" t="s">
        <v>85</v>
      </c>
      <c r="AV577" s="14" t="s">
        <v>85</v>
      </c>
      <c r="AW577" s="14" t="s">
        <v>31</v>
      </c>
      <c r="AX577" s="14" t="s">
        <v>75</v>
      </c>
      <c r="AY577" s="168" t="s">
        <v>139</v>
      </c>
    </row>
    <row r="578" spans="2:51" s="15" customFormat="1" ht="12">
      <c r="B578" s="175"/>
      <c r="D578" s="160" t="s">
        <v>152</v>
      </c>
      <c r="E578" s="176" t="s">
        <v>1</v>
      </c>
      <c r="F578" s="177" t="s">
        <v>161</v>
      </c>
      <c r="H578" s="178">
        <v>32.67</v>
      </c>
      <c r="I578" s="179"/>
      <c r="L578" s="175"/>
      <c r="M578" s="180"/>
      <c r="N578" s="181"/>
      <c r="O578" s="181"/>
      <c r="P578" s="181"/>
      <c r="Q578" s="181"/>
      <c r="R578" s="181"/>
      <c r="S578" s="181"/>
      <c r="T578" s="182"/>
      <c r="AT578" s="176" t="s">
        <v>152</v>
      </c>
      <c r="AU578" s="176" t="s">
        <v>85</v>
      </c>
      <c r="AV578" s="15" t="s">
        <v>146</v>
      </c>
      <c r="AW578" s="15" t="s">
        <v>31</v>
      </c>
      <c r="AX578" s="15" t="s">
        <v>83</v>
      </c>
      <c r="AY578" s="176" t="s">
        <v>139</v>
      </c>
    </row>
    <row r="579" spans="1:65" s="2" customFormat="1" ht="22.15" customHeight="1">
      <c r="A579" s="32"/>
      <c r="B579" s="144"/>
      <c r="C579" s="145" t="s">
        <v>800</v>
      </c>
      <c r="D579" s="145" t="s">
        <v>142</v>
      </c>
      <c r="E579" s="146" t="s">
        <v>801</v>
      </c>
      <c r="F579" s="147" t="s">
        <v>802</v>
      </c>
      <c r="G579" s="148" t="s">
        <v>150</v>
      </c>
      <c r="H579" s="149">
        <v>32.67</v>
      </c>
      <c r="I579" s="150"/>
      <c r="J579" s="151">
        <f>ROUND(I579*H579,2)</f>
        <v>0</v>
      </c>
      <c r="K579" s="152"/>
      <c r="L579" s="33"/>
      <c r="M579" s="153" t="s">
        <v>1</v>
      </c>
      <c r="N579" s="154" t="s">
        <v>40</v>
      </c>
      <c r="O579" s="58"/>
      <c r="P579" s="155">
        <f>O579*H579</f>
        <v>0</v>
      </c>
      <c r="Q579" s="155">
        <v>0.00012</v>
      </c>
      <c r="R579" s="155">
        <f>Q579*H579</f>
        <v>0.0039204</v>
      </c>
      <c r="S579" s="155">
        <v>0</v>
      </c>
      <c r="T579" s="156">
        <f>S579*H579</f>
        <v>0</v>
      </c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R579" s="157" t="s">
        <v>261</v>
      </c>
      <c r="AT579" s="157" t="s">
        <v>142</v>
      </c>
      <c r="AU579" s="157" t="s">
        <v>85</v>
      </c>
      <c r="AY579" s="17" t="s">
        <v>139</v>
      </c>
      <c r="BE579" s="158">
        <f>IF(N579="základní",J579,0)</f>
        <v>0</v>
      </c>
      <c r="BF579" s="158">
        <f>IF(N579="snížená",J579,0)</f>
        <v>0</v>
      </c>
      <c r="BG579" s="158">
        <f>IF(N579="zákl. přenesená",J579,0)</f>
        <v>0</v>
      </c>
      <c r="BH579" s="158">
        <f>IF(N579="sníž. přenesená",J579,0)</f>
        <v>0</v>
      </c>
      <c r="BI579" s="158">
        <f>IF(N579="nulová",J579,0)</f>
        <v>0</v>
      </c>
      <c r="BJ579" s="17" t="s">
        <v>83</v>
      </c>
      <c r="BK579" s="158">
        <f>ROUND(I579*H579,2)</f>
        <v>0</v>
      </c>
      <c r="BL579" s="17" t="s">
        <v>261</v>
      </c>
      <c r="BM579" s="157" t="s">
        <v>803</v>
      </c>
    </row>
    <row r="580" spans="2:63" s="12" customFormat="1" ht="22.9" customHeight="1">
      <c r="B580" s="131"/>
      <c r="D580" s="132" t="s">
        <v>74</v>
      </c>
      <c r="E580" s="142" t="s">
        <v>804</v>
      </c>
      <c r="F580" s="142" t="s">
        <v>805</v>
      </c>
      <c r="I580" s="134"/>
      <c r="J580" s="143">
        <f>BK580</f>
        <v>0</v>
      </c>
      <c r="L580" s="131"/>
      <c r="M580" s="136"/>
      <c r="N580" s="137"/>
      <c r="O580" s="137"/>
      <c r="P580" s="138">
        <f>SUM(P581:P614)</f>
        <v>0</v>
      </c>
      <c r="Q580" s="137"/>
      <c r="R580" s="138">
        <f>SUM(R581:R614)</f>
        <v>1.41031865</v>
      </c>
      <c r="S580" s="137"/>
      <c r="T580" s="139">
        <f>SUM(T581:T614)</f>
        <v>0.33368927</v>
      </c>
      <c r="AR580" s="132" t="s">
        <v>85</v>
      </c>
      <c r="AT580" s="140" t="s">
        <v>74</v>
      </c>
      <c r="AU580" s="140" t="s">
        <v>83</v>
      </c>
      <c r="AY580" s="132" t="s">
        <v>139</v>
      </c>
      <c r="BK580" s="141">
        <f>SUM(BK581:BK614)</f>
        <v>0</v>
      </c>
    </row>
    <row r="581" spans="1:65" s="2" customFormat="1" ht="13.9" customHeight="1">
      <c r="A581" s="32"/>
      <c r="B581" s="144"/>
      <c r="C581" s="145" t="s">
        <v>806</v>
      </c>
      <c r="D581" s="145" t="s">
        <v>142</v>
      </c>
      <c r="E581" s="146" t="s">
        <v>807</v>
      </c>
      <c r="F581" s="147" t="s">
        <v>808</v>
      </c>
      <c r="G581" s="148" t="s">
        <v>150</v>
      </c>
      <c r="H581" s="149">
        <v>1076.417</v>
      </c>
      <c r="I581" s="150"/>
      <c r="J581" s="151">
        <f>ROUND(I581*H581,2)</f>
        <v>0</v>
      </c>
      <c r="K581" s="152"/>
      <c r="L581" s="33"/>
      <c r="M581" s="153" t="s">
        <v>1</v>
      </c>
      <c r="N581" s="154" t="s">
        <v>40</v>
      </c>
      <c r="O581" s="58"/>
      <c r="P581" s="155">
        <f>O581*H581</f>
        <v>0</v>
      </c>
      <c r="Q581" s="155">
        <v>0.001</v>
      </c>
      <c r="R581" s="155">
        <f>Q581*H581</f>
        <v>1.076417</v>
      </c>
      <c r="S581" s="155">
        <v>0.00031</v>
      </c>
      <c r="T581" s="156">
        <f>S581*H581</f>
        <v>0.33368927</v>
      </c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R581" s="157" t="s">
        <v>261</v>
      </c>
      <c r="AT581" s="157" t="s">
        <v>142</v>
      </c>
      <c r="AU581" s="157" t="s">
        <v>85</v>
      </c>
      <c r="AY581" s="17" t="s">
        <v>139</v>
      </c>
      <c r="BE581" s="158">
        <f>IF(N581="základní",J581,0)</f>
        <v>0</v>
      </c>
      <c r="BF581" s="158">
        <f>IF(N581="snížená",J581,0)</f>
        <v>0</v>
      </c>
      <c r="BG581" s="158">
        <f>IF(N581="zákl. přenesená",J581,0)</f>
        <v>0</v>
      </c>
      <c r="BH581" s="158">
        <f>IF(N581="sníž. přenesená",J581,0)</f>
        <v>0</v>
      </c>
      <c r="BI581" s="158">
        <f>IF(N581="nulová",J581,0)</f>
        <v>0</v>
      </c>
      <c r="BJ581" s="17" t="s">
        <v>83</v>
      </c>
      <c r="BK581" s="158">
        <f>ROUND(I581*H581,2)</f>
        <v>0</v>
      </c>
      <c r="BL581" s="17" t="s">
        <v>261</v>
      </c>
      <c r="BM581" s="157" t="s">
        <v>809</v>
      </c>
    </row>
    <row r="582" spans="2:51" s="14" customFormat="1" ht="12">
      <c r="B582" s="167"/>
      <c r="D582" s="160" t="s">
        <v>152</v>
      </c>
      <c r="E582" s="168" t="s">
        <v>1</v>
      </c>
      <c r="F582" s="169" t="s">
        <v>810</v>
      </c>
      <c r="H582" s="170">
        <v>1076.417</v>
      </c>
      <c r="I582" s="171"/>
      <c r="L582" s="167"/>
      <c r="M582" s="172"/>
      <c r="N582" s="173"/>
      <c r="O582" s="173"/>
      <c r="P582" s="173"/>
      <c r="Q582" s="173"/>
      <c r="R582" s="173"/>
      <c r="S582" s="173"/>
      <c r="T582" s="174"/>
      <c r="AT582" s="168" t="s">
        <v>152</v>
      </c>
      <c r="AU582" s="168" t="s">
        <v>85</v>
      </c>
      <c r="AV582" s="14" t="s">
        <v>85</v>
      </c>
      <c r="AW582" s="14" t="s">
        <v>31</v>
      </c>
      <c r="AX582" s="14" t="s">
        <v>83</v>
      </c>
      <c r="AY582" s="168" t="s">
        <v>139</v>
      </c>
    </row>
    <row r="583" spans="1:65" s="2" customFormat="1" ht="22.15" customHeight="1">
      <c r="A583" s="32"/>
      <c r="B583" s="144"/>
      <c r="C583" s="145" t="s">
        <v>811</v>
      </c>
      <c r="D583" s="145" t="s">
        <v>142</v>
      </c>
      <c r="E583" s="146" t="s">
        <v>812</v>
      </c>
      <c r="F583" s="147" t="s">
        <v>813</v>
      </c>
      <c r="G583" s="148" t="s">
        <v>150</v>
      </c>
      <c r="H583" s="149">
        <v>1076.417</v>
      </c>
      <c r="I583" s="150"/>
      <c r="J583" s="151">
        <f>ROUND(I583*H583,2)</f>
        <v>0</v>
      </c>
      <c r="K583" s="152"/>
      <c r="L583" s="33"/>
      <c r="M583" s="153" t="s">
        <v>1</v>
      </c>
      <c r="N583" s="154" t="s">
        <v>40</v>
      </c>
      <c r="O583" s="58"/>
      <c r="P583" s="155">
        <f>O583*H583</f>
        <v>0</v>
      </c>
      <c r="Q583" s="155">
        <v>0</v>
      </c>
      <c r="R583" s="155">
        <f>Q583*H583</f>
        <v>0</v>
      </c>
      <c r="S583" s="155">
        <v>0</v>
      </c>
      <c r="T583" s="156">
        <f>S583*H583</f>
        <v>0</v>
      </c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R583" s="157" t="s">
        <v>261</v>
      </c>
      <c r="AT583" s="157" t="s">
        <v>142</v>
      </c>
      <c r="AU583" s="157" t="s">
        <v>85</v>
      </c>
      <c r="AY583" s="17" t="s">
        <v>139</v>
      </c>
      <c r="BE583" s="158">
        <f>IF(N583="základní",J583,0)</f>
        <v>0</v>
      </c>
      <c r="BF583" s="158">
        <f>IF(N583="snížená",J583,0)</f>
        <v>0</v>
      </c>
      <c r="BG583" s="158">
        <f>IF(N583="zákl. přenesená",J583,0)</f>
        <v>0</v>
      </c>
      <c r="BH583" s="158">
        <f>IF(N583="sníž. přenesená",J583,0)</f>
        <v>0</v>
      </c>
      <c r="BI583" s="158">
        <f>IF(N583="nulová",J583,0)</f>
        <v>0</v>
      </c>
      <c r="BJ583" s="17" t="s">
        <v>83</v>
      </c>
      <c r="BK583" s="158">
        <f>ROUND(I583*H583,2)</f>
        <v>0</v>
      </c>
      <c r="BL583" s="17" t="s">
        <v>261</v>
      </c>
      <c r="BM583" s="157" t="s">
        <v>814</v>
      </c>
    </row>
    <row r="584" spans="1:65" s="2" customFormat="1" ht="13.9" customHeight="1">
      <c r="A584" s="32"/>
      <c r="B584" s="144"/>
      <c r="C584" s="145" t="s">
        <v>815</v>
      </c>
      <c r="D584" s="145" t="s">
        <v>142</v>
      </c>
      <c r="E584" s="146" t="s">
        <v>816</v>
      </c>
      <c r="F584" s="147" t="s">
        <v>817</v>
      </c>
      <c r="G584" s="148" t="s">
        <v>150</v>
      </c>
      <c r="H584" s="149">
        <v>1076.417</v>
      </c>
      <c r="I584" s="150"/>
      <c r="J584" s="151">
        <f>ROUND(I584*H584,2)</f>
        <v>0</v>
      </c>
      <c r="K584" s="152"/>
      <c r="L584" s="33"/>
      <c r="M584" s="153" t="s">
        <v>1</v>
      </c>
      <c r="N584" s="154" t="s">
        <v>40</v>
      </c>
      <c r="O584" s="58"/>
      <c r="P584" s="155">
        <f>O584*H584</f>
        <v>0</v>
      </c>
      <c r="Q584" s="155">
        <v>3E-05</v>
      </c>
      <c r="R584" s="155">
        <f>Q584*H584</f>
        <v>0.032292509999999996</v>
      </c>
      <c r="S584" s="155">
        <v>0</v>
      </c>
      <c r="T584" s="156">
        <f>S584*H584</f>
        <v>0</v>
      </c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R584" s="157" t="s">
        <v>261</v>
      </c>
      <c r="AT584" s="157" t="s">
        <v>142</v>
      </c>
      <c r="AU584" s="157" t="s">
        <v>85</v>
      </c>
      <c r="AY584" s="17" t="s">
        <v>139</v>
      </c>
      <c r="BE584" s="158">
        <f>IF(N584="základní",J584,0)</f>
        <v>0</v>
      </c>
      <c r="BF584" s="158">
        <f>IF(N584="snížená",J584,0)</f>
        <v>0</v>
      </c>
      <c r="BG584" s="158">
        <f>IF(N584="zákl. přenesená",J584,0)</f>
        <v>0</v>
      </c>
      <c r="BH584" s="158">
        <f>IF(N584="sníž. přenesená",J584,0)</f>
        <v>0</v>
      </c>
      <c r="BI584" s="158">
        <f>IF(N584="nulová",J584,0)</f>
        <v>0</v>
      </c>
      <c r="BJ584" s="17" t="s">
        <v>83</v>
      </c>
      <c r="BK584" s="158">
        <f>ROUND(I584*H584,2)</f>
        <v>0</v>
      </c>
      <c r="BL584" s="17" t="s">
        <v>261</v>
      </c>
      <c r="BM584" s="157" t="s">
        <v>818</v>
      </c>
    </row>
    <row r="585" spans="1:65" s="2" customFormat="1" ht="13.9" customHeight="1">
      <c r="A585" s="32"/>
      <c r="B585" s="144"/>
      <c r="C585" s="145" t="s">
        <v>819</v>
      </c>
      <c r="D585" s="145" t="s">
        <v>142</v>
      </c>
      <c r="E585" s="146" t="s">
        <v>820</v>
      </c>
      <c r="F585" s="147" t="s">
        <v>821</v>
      </c>
      <c r="G585" s="148" t="s">
        <v>150</v>
      </c>
      <c r="H585" s="149">
        <v>315.5</v>
      </c>
      <c r="I585" s="150"/>
      <c r="J585" s="151">
        <f>ROUND(I585*H585,2)</f>
        <v>0</v>
      </c>
      <c r="K585" s="152"/>
      <c r="L585" s="33"/>
      <c r="M585" s="153" t="s">
        <v>1</v>
      </c>
      <c r="N585" s="154" t="s">
        <v>40</v>
      </c>
      <c r="O585" s="58"/>
      <c r="P585" s="155">
        <f>O585*H585</f>
        <v>0</v>
      </c>
      <c r="Q585" s="155">
        <v>0</v>
      </c>
      <c r="R585" s="155">
        <f>Q585*H585</f>
        <v>0</v>
      </c>
      <c r="S585" s="155">
        <v>0</v>
      </c>
      <c r="T585" s="156">
        <f>S585*H585</f>
        <v>0</v>
      </c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R585" s="157" t="s">
        <v>261</v>
      </c>
      <c r="AT585" s="157" t="s">
        <v>142</v>
      </c>
      <c r="AU585" s="157" t="s">
        <v>85</v>
      </c>
      <c r="AY585" s="17" t="s">
        <v>139</v>
      </c>
      <c r="BE585" s="158">
        <f>IF(N585="základní",J585,0)</f>
        <v>0</v>
      </c>
      <c r="BF585" s="158">
        <f>IF(N585="snížená",J585,0)</f>
        <v>0</v>
      </c>
      <c r="BG585" s="158">
        <f>IF(N585="zákl. přenesená",J585,0)</f>
        <v>0</v>
      </c>
      <c r="BH585" s="158">
        <f>IF(N585="sníž. přenesená",J585,0)</f>
        <v>0</v>
      </c>
      <c r="BI585" s="158">
        <f>IF(N585="nulová",J585,0)</f>
        <v>0</v>
      </c>
      <c r="BJ585" s="17" t="s">
        <v>83</v>
      </c>
      <c r="BK585" s="158">
        <f>ROUND(I585*H585,2)</f>
        <v>0</v>
      </c>
      <c r="BL585" s="17" t="s">
        <v>261</v>
      </c>
      <c r="BM585" s="157" t="s">
        <v>822</v>
      </c>
    </row>
    <row r="586" spans="1:65" s="2" customFormat="1" ht="13.9" customHeight="1">
      <c r="A586" s="32"/>
      <c r="B586" s="144"/>
      <c r="C586" s="183" t="s">
        <v>823</v>
      </c>
      <c r="D586" s="183" t="s">
        <v>286</v>
      </c>
      <c r="E586" s="184" t="s">
        <v>824</v>
      </c>
      <c r="F586" s="185" t="s">
        <v>825</v>
      </c>
      <c r="G586" s="186" t="s">
        <v>145</v>
      </c>
      <c r="H586" s="187">
        <v>16</v>
      </c>
      <c r="I586" s="188"/>
      <c r="J586" s="189">
        <f>ROUND(I586*H586,2)</f>
        <v>0</v>
      </c>
      <c r="K586" s="190"/>
      <c r="L586" s="191"/>
      <c r="M586" s="192" t="s">
        <v>1</v>
      </c>
      <c r="N586" s="193" t="s">
        <v>40</v>
      </c>
      <c r="O586" s="58"/>
      <c r="P586" s="155">
        <f>O586*H586</f>
        <v>0</v>
      </c>
      <c r="Q586" s="155">
        <v>7E-05</v>
      </c>
      <c r="R586" s="155">
        <f>Q586*H586</f>
        <v>0.00112</v>
      </c>
      <c r="S586" s="155">
        <v>0</v>
      </c>
      <c r="T586" s="156">
        <f>S586*H586</f>
        <v>0</v>
      </c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R586" s="157" t="s">
        <v>343</v>
      </c>
      <c r="AT586" s="157" t="s">
        <v>286</v>
      </c>
      <c r="AU586" s="157" t="s">
        <v>85</v>
      </c>
      <c r="AY586" s="17" t="s">
        <v>139</v>
      </c>
      <c r="BE586" s="158">
        <f>IF(N586="základní",J586,0)</f>
        <v>0</v>
      </c>
      <c r="BF586" s="158">
        <f>IF(N586="snížená",J586,0)</f>
        <v>0</v>
      </c>
      <c r="BG586" s="158">
        <f>IF(N586="zákl. přenesená",J586,0)</f>
        <v>0</v>
      </c>
      <c r="BH586" s="158">
        <f>IF(N586="sníž. přenesená",J586,0)</f>
        <v>0</v>
      </c>
      <c r="BI586" s="158">
        <f>IF(N586="nulová",J586,0)</f>
        <v>0</v>
      </c>
      <c r="BJ586" s="17" t="s">
        <v>83</v>
      </c>
      <c r="BK586" s="158">
        <f>ROUND(I586*H586,2)</f>
        <v>0</v>
      </c>
      <c r="BL586" s="17" t="s">
        <v>261</v>
      </c>
      <c r="BM586" s="157" t="s">
        <v>826</v>
      </c>
    </row>
    <row r="587" spans="1:65" s="2" customFormat="1" ht="22.15" customHeight="1">
      <c r="A587" s="32"/>
      <c r="B587" s="144"/>
      <c r="C587" s="145" t="s">
        <v>827</v>
      </c>
      <c r="D587" s="145" t="s">
        <v>142</v>
      </c>
      <c r="E587" s="146" t="s">
        <v>828</v>
      </c>
      <c r="F587" s="147" t="s">
        <v>829</v>
      </c>
      <c r="G587" s="148" t="s">
        <v>150</v>
      </c>
      <c r="H587" s="149">
        <v>1084.697</v>
      </c>
      <c r="I587" s="150"/>
      <c r="J587" s="151">
        <f>ROUND(I587*H587,2)</f>
        <v>0</v>
      </c>
      <c r="K587" s="152"/>
      <c r="L587" s="33"/>
      <c r="M587" s="153" t="s">
        <v>1</v>
      </c>
      <c r="N587" s="154" t="s">
        <v>40</v>
      </c>
      <c r="O587" s="58"/>
      <c r="P587" s="155">
        <f>O587*H587</f>
        <v>0</v>
      </c>
      <c r="Q587" s="155">
        <v>0.00026</v>
      </c>
      <c r="R587" s="155">
        <f>Q587*H587</f>
        <v>0.28202121999999996</v>
      </c>
      <c r="S587" s="155">
        <v>0</v>
      </c>
      <c r="T587" s="156">
        <f>S587*H587</f>
        <v>0</v>
      </c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R587" s="157" t="s">
        <v>261</v>
      </c>
      <c r="AT587" s="157" t="s">
        <v>142</v>
      </c>
      <c r="AU587" s="157" t="s">
        <v>85</v>
      </c>
      <c r="AY587" s="17" t="s">
        <v>139</v>
      </c>
      <c r="BE587" s="158">
        <f>IF(N587="základní",J587,0)</f>
        <v>0</v>
      </c>
      <c r="BF587" s="158">
        <f>IF(N587="snížená",J587,0)</f>
        <v>0</v>
      </c>
      <c r="BG587" s="158">
        <f>IF(N587="zákl. přenesená",J587,0)</f>
        <v>0</v>
      </c>
      <c r="BH587" s="158">
        <f>IF(N587="sníž. přenesená",J587,0)</f>
        <v>0</v>
      </c>
      <c r="BI587" s="158">
        <f>IF(N587="nulová",J587,0)</f>
        <v>0</v>
      </c>
      <c r="BJ587" s="17" t="s">
        <v>83</v>
      </c>
      <c r="BK587" s="158">
        <f>ROUND(I587*H587,2)</f>
        <v>0</v>
      </c>
      <c r="BL587" s="17" t="s">
        <v>261</v>
      </c>
      <c r="BM587" s="157" t="s">
        <v>830</v>
      </c>
    </row>
    <row r="588" spans="2:51" s="14" customFormat="1" ht="12">
      <c r="B588" s="167"/>
      <c r="D588" s="160" t="s">
        <v>152</v>
      </c>
      <c r="E588" s="168" t="s">
        <v>1</v>
      </c>
      <c r="F588" s="169" t="s">
        <v>831</v>
      </c>
      <c r="H588" s="170">
        <v>1084.697</v>
      </c>
      <c r="I588" s="171"/>
      <c r="L588" s="167"/>
      <c r="M588" s="172"/>
      <c r="N588" s="173"/>
      <c r="O588" s="173"/>
      <c r="P588" s="173"/>
      <c r="Q588" s="173"/>
      <c r="R588" s="173"/>
      <c r="S588" s="173"/>
      <c r="T588" s="174"/>
      <c r="AT588" s="168" t="s">
        <v>152</v>
      </c>
      <c r="AU588" s="168" t="s">
        <v>85</v>
      </c>
      <c r="AV588" s="14" t="s">
        <v>85</v>
      </c>
      <c r="AW588" s="14" t="s">
        <v>31</v>
      </c>
      <c r="AX588" s="14" t="s">
        <v>83</v>
      </c>
      <c r="AY588" s="168" t="s">
        <v>139</v>
      </c>
    </row>
    <row r="589" spans="1:65" s="2" customFormat="1" ht="22.15" customHeight="1">
      <c r="A589" s="32"/>
      <c r="B589" s="144"/>
      <c r="C589" s="145" t="s">
        <v>832</v>
      </c>
      <c r="D589" s="145" t="s">
        <v>142</v>
      </c>
      <c r="E589" s="146" t="s">
        <v>833</v>
      </c>
      <c r="F589" s="147" t="s">
        <v>834</v>
      </c>
      <c r="G589" s="148" t="s">
        <v>150</v>
      </c>
      <c r="H589" s="149">
        <v>65.844</v>
      </c>
      <c r="I589" s="150"/>
      <c r="J589" s="151">
        <f>ROUND(I589*H589,2)</f>
        <v>0</v>
      </c>
      <c r="K589" s="152"/>
      <c r="L589" s="33"/>
      <c r="M589" s="153" t="s">
        <v>1</v>
      </c>
      <c r="N589" s="154" t="s">
        <v>40</v>
      </c>
      <c r="O589" s="58"/>
      <c r="P589" s="155">
        <f>O589*H589</f>
        <v>0</v>
      </c>
      <c r="Q589" s="155">
        <v>0.00026</v>
      </c>
      <c r="R589" s="155">
        <f>Q589*H589</f>
        <v>0.017119439999999996</v>
      </c>
      <c r="S589" s="155">
        <v>0</v>
      </c>
      <c r="T589" s="156">
        <f>S589*H589</f>
        <v>0</v>
      </c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R589" s="157" t="s">
        <v>261</v>
      </c>
      <c r="AT589" s="157" t="s">
        <v>142</v>
      </c>
      <c r="AU589" s="157" t="s">
        <v>85</v>
      </c>
      <c r="AY589" s="17" t="s">
        <v>139</v>
      </c>
      <c r="BE589" s="158">
        <f>IF(N589="základní",J589,0)</f>
        <v>0</v>
      </c>
      <c r="BF589" s="158">
        <f>IF(N589="snížená",J589,0)</f>
        <v>0</v>
      </c>
      <c r="BG589" s="158">
        <f>IF(N589="zákl. přenesená",J589,0)</f>
        <v>0</v>
      </c>
      <c r="BH589" s="158">
        <f>IF(N589="sníž. přenesená",J589,0)</f>
        <v>0</v>
      </c>
      <c r="BI589" s="158">
        <f>IF(N589="nulová",J589,0)</f>
        <v>0</v>
      </c>
      <c r="BJ589" s="17" t="s">
        <v>83</v>
      </c>
      <c r="BK589" s="158">
        <f>ROUND(I589*H589,2)</f>
        <v>0</v>
      </c>
      <c r="BL589" s="17" t="s">
        <v>261</v>
      </c>
      <c r="BM589" s="157" t="s">
        <v>835</v>
      </c>
    </row>
    <row r="590" spans="2:51" s="14" customFormat="1" ht="12">
      <c r="B590" s="167"/>
      <c r="D590" s="160" t="s">
        <v>152</v>
      </c>
      <c r="E590" s="168" t="s">
        <v>1</v>
      </c>
      <c r="F590" s="169" t="s">
        <v>836</v>
      </c>
      <c r="H590" s="170">
        <v>55.639</v>
      </c>
      <c r="I590" s="171"/>
      <c r="L590" s="167"/>
      <c r="M590" s="172"/>
      <c r="N590" s="173"/>
      <c r="O590" s="173"/>
      <c r="P590" s="173"/>
      <c r="Q590" s="173"/>
      <c r="R590" s="173"/>
      <c r="S590" s="173"/>
      <c r="T590" s="174"/>
      <c r="AT590" s="168" t="s">
        <v>152</v>
      </c>
      <c r="AU590" s="168" t="s">
        <v>85</v>
      </c>
      <c r="AV590" s="14" t="s">
        <v>85</v>
      </c>
      <c r="AW590" s="14" t="s">
        <v>31</v>
      </c>
      <c r="AX590" s="14" t="s">
        <v>75</v>
      </c>
      <c r="AY590" s="168" t="s">
        <v>139</v>
      </c>
    </row>
    <row r="591" spans="2:51" s="14" customFormat="1" ht="12">
      <c r="B591" s="167"/>
      <c r="D591" s="160" t="s">
        <v>152</v>
      </c>
      <c r="E591" s="168" t="s">
        <v>1</v>
      </c>
      <c r="F591" s="169" t="s">
        <v>837</v>
      </c>
      <c r="H591" s="170">
        <v>10.205</v>
      </c>
      <c r="I591" s="171"/>
      <c r="L591" s="167"/>
      <c r="M591" s="172"/>
      <c r="N591" s="173"/>
      <c r="O591" s="173"/>
      <c r="P591" s="173"/>
      <c r="Q591" s="173"/>
      <c r="R591" s="173"/>
      <c r="S591" s="173"/>
      <c r="T591" s="174"/>
      <c r="AT591" s="168" t="s">
        <v>152</v>
      </c>
      <c r="AU591" s="168" t="s">
        <v>85</v>
      </c>
      <c r="AV591" s="14" t="s">
        <v>85</v>
      </c>
      <c r="AW591" s="14" t="s">
        <v>31</v>
      </c>
      <c r="AX591" s="14" t="s">
        <v>75</v>
      </c>
      <c r="AY591" s="168" t="s">
        <v>139</v>
      </c>
    </row>
    <row r="592" spans="2:51" s="15" customFormat="1" ht="12">
      <c r="B592" s="175"/>
      <c r="D592" s="160" t="s">
        <v>152</v>
      </c>
      <c r="E592" s="176" t="s">
        <v>1</v>
      </c>
      <c r="F592" s="177" t="s">
        <v>161</v>
      </c>
      <c r="H592" s="178">
        <v>65.84400000000001</v>
      </c>
      <c r="I592" s="179"/>
      <c r="L592" s="175"/>
      <c r="M592" s="180"/>
      <c r="N592" s="181"/>
      <c r="O592" s="181"/>
      <c r="P592" s="181"/>
      <c r="Q592" s="181"/>
      <c r="R592" s="181"/>
      <c r="S592" s="181"/>
      <c r="T592" s="182"/>
      <c r="AT592" s="176" t="s">
        <v>152</v>
      </c>
      <c r="AU592" s="176" t="s">
        <v>85</v>
      </c>
      <c r="AV592" s="15" t="s">
        <v>146</v>
      </c>
      <c r="AW592" s="15" t="s">
        <v>31</v>
      </c>
      <c r="AX592" s="15" t="s">
        <v>83</v>
      </c>
      <c r="AY592" s="176" t="s">
        <v>139</v>
      </c>
    </row>
    <row r="593" spans="1:65" s="2" customFormat="1" ht="22.15" customHeight="1">
      <c r="A593" s="32"/>
      <c r="B593" s="144"/>
      <c r="C593" s="145" t="s">
        <v>838</v>
      </c>
      <c r="D593" s="145" t="s">
        <v>142</v>
      </c>
      <c r="E593" s="146" t="s">
        <v>839</v>
      </c>
      <c r="F593" s="147" t="s">
        <v>840</v>
      </c>
      <c r="G593" s="148" t="s">
        <v>187</v>
      </c>
      <c r="H593" s="149">
        <v>84.28</v>
      </c>
      <c r="I593" s="150"/>
      <c r="J593" s="151">
        <f>ROUND(I593*H593,2)</f>
        <v>0</v>
      </c>
      <c r="K593" s="152"/>
      <c r="L593" s="33"/>
      <c r="M593" s="153" t="s">
        <v>1</v>
      </c>
      <c r="N593" s="154" t="s">
        <v>40</v>
      </c>
      <c r="O593" s="58"/>
      <c r="P593" s="155">
        <f>O593*H593</f>
        <v>0</v>
      </c>
      <c r="Q593" s="155">
        <v>0</v>
      </c>
      <c r="R593" s="155">
        <f>Q593*H593</f>
        <v>0</v>
      </c>
      <c r="S593" s="155">
        <v>0</v>
      </c>
      <c r="T593" s="156">
        <f>S593*H593</f>
        <v>0</v>
      </c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R593" s="157" t="s">
        <v>261</v>
      </c>
      <c r="AT593" s="157" t="s">
        <v>142</v>
      </c>
      <c r="AU593" s="157" t="s">
        <v>85</v>
      </c>
      <c r="AY593" s="17" t="s">
        <v>139</v>
      </c>
      <c r="BE593" s="158">
        <f>IF(N593="základní",J593,0)</f>
        <v>0</v>
      </c>
      <c r="BF593" s="158">
        <f>IF(N593="snížená",J593,0)</f>
        <v>0</v>
      </c>
      <c r="BG593" s="158">
        <f>IF(N593="zákl. přenesená",J593,0)</f>
        <v>0</v>
      </c>
      <c r="BH593" s="158">
        <f>IF(N593="sníž. přenesená",J593,0)</f>
        <v>0</v>
      </c>
      <c r="BI593" s="158">
        <f>IF(N593="nulová",J593,0)</f>
        <v>0</v>
      </c>
      <c r="BJ593" s="17" t="s">
        <v>83</v>
      </c>
      <c r="BK593" s="158">
        <f>ROUND(I593*H593,2)</f>
        <v>0</v>
      </c>
      <c r="BL593" s="17" t="s">
        <v>261</v>
      </c>
      <c r="BM593" s="157" t="s">
        <v>841</v>
      </c>
    </row>
    <row r="594" spans="2:51" s="13" customFormat="1" ht="12">
      <c r="B594" s="159"/>
      <c r="D594" s="160" t="s">
        <v>152</v>
      </c>
      <c r="E594" s="161" t="s">
        <v>1</v>
      </c>
      <c r="F594" s="162" t="s">
        <v>202</v>
      </c>
      <c r="H594" s="161" t="s">
        <v>1</v>
      </c>
      <c r="I594" s="163"/>
      <c r="L594" s="159"/>
      <c r="M594" s="164"/>
      <c r="N594" s="165"/>
      <c r="O594" s="165"/>
      <c r="P594" s="165"/>
      <c r="Q594" s="165"/>
      <c r="R594" s="165"/>
      <c r="S594" s="165"/>
      <c r="T594" s="166"/>
      <c r="AT594" s="161" t="s">
        <v>152</v>
      </c>
      <c r="AU594" s="161" t="s">
        <v>85</v>
      </c>
      <c r="AV594" s="13" t="s">
        <v>83</v>
      </c>
      <c r="AW594" s="13" t="s">
        <v>31</v>
      </c>
      <c r="AX594" s="13" t="s">
        <v>75</v>
      </c>
      <c r="AY594" s="161" t="s">
        <v>139</v>
      </c>
    </row>
    <row r="595" spans="2:51" s="14" customFormat="1" ht="12">
      <c r="B595" s="167"/>
      <c r="D595" s="160" t="s">
        <v>152</v>
      </c>
      <c r="E595" s="168" t="s">
        <v>1</v>
      </c>
      <c r="F595" s="169" t="s">
        <v>190</v>
      </c>
      <c r="H595" s="170">
        <v>5.16</v>
      </c>
      <c r="I595" s="171"/>
      <c r="L595" s="167"/>
      <c r="M595" s="172"/>
      <c r="N595" s="173"/>
      <c r="O595" s="173"/>
      <c r="P595" s="173"/>
      <c r="Q595" s="173"/>
      <c r="R595" s="173"/>
      <c r="S595" s="173"/>
      <c r="T595" s="174"/>
      <c r="AT595" s="168" t="s">
        <v>152</v>
      </c>
      <c r="AU595" s="168" t="s">
        <v>85</v>
      </c>
      <c r="AV595" s="14" t="s">
        <v>85</v>
      </c>
      <c r="AW595" s="14" t="s">
        <v>31</v>
      </c>
      <c r="AX595" s="14" t="s">
        <v>75</v>
      </c>
      <c r="AY595" s="168" t="s">
        <v>139</v>
      </c>
    </row>
    <row r="596" spans="2:51" s="14" customFormat="1" ht="12">
      <c r="B596" s="167"/>
      <c r="D596" s="160" t="s">
        <v>152</v>
      </c>
      <c r="E596" s="168" t="s">
        <v>1</v>
      </c>
      <c r="F596" s="169" t="s">
        <v>192</v>
      </c>
      <c r="H596" s="170">
        <v>25.02</v>
      </c>
      <c r="I596" s="171"/>
      <c r="L596" s="167"/>
      <c r="M596" s="172"/>
      <c r="N596" s="173"/>
      <c r="O596" s="173"/>
      <c r="P596" s="173"/>
      <c r="Q596" s="173"/>
      <c r="R596" s="173"/>
      <c r="S596" s="173"/>
      <c r="T596" s="174"/>
      <c r="AT596" s="168" t="s">
        <v>152</v>
      </c>
      <c r="AU596" s="168" t="s">
        <v>85</v>
      </c>
      <c r="AV596" s="14" t="s">
        <v>85</v>
      </c>
      <c r="AW596" s="14" t="s">
        <v>31</v>
      </c>
      <c r="AX596" s="14" t="s">
        <v>75</v>
      </c>
      <c r="AY596" s="168" t="s">
        <v>139</v>
      </c>
    </row>
    <row r="597" spans="2:51" s="13" customFormat="1" ht="12">
      <c r="B597" s="159"/>
      <c r="D597" s="160" t="s">
        <v>152</v>
      </c>
      <c r="E597" s="161" t="s">
        <v>1</v>
      </c>
      <c r="F597" s="162" t="s">
        <v>842</v>
      </c>
      <c r="H597" s="161" t="s">
        <v>1</v>
      </c>
      <c r="I597" s="163"/>
      <c r="L597" s="159"/>
      <c r="M597" s="164"/>
      <c r="N597" s="165"/>
      <c r="O597" s="165"/>
      <c r="P597" s="165"/>
      <c r="Q597" s="165"/>
      <c r="R597" s="165"/>
      <c r="S597" s="165"/>
      <c r="T597" s="166"/>
      <c r="AT597" s="161" t="s">
        <v>152</v>
      </c>
      <c r="AU597" s="161" t="s">
        <v>85</v>
      </c>
      <c r="AV597" s="13" t="s">
        <v>83</v>
      </c>
      <c r="AW597" s="13" t="s">
        <v>31</v>
      </c>
      <c r="AX597" s="13" t="s">
        <v>75</v>
      </c>
      <c r="AY597" s="161" t="s">
        <v>139</v>
      </c>
    </row>
    <row r="598" spans="2:51" s="14" customFormat="1" ht="12">
      <c r="B598" s="167"/>
      <c r="D598" s="160" t="s">
        <v>152</v>
      </c>
      <c r="E598" s="168" t="s">
        <v>1</v>
      </c>
      <c r="F598" s="169" t="s">
        <v>665</v>
      </c>
      <c r="H598" s="170">
        <v>15.54</v>
      </c>
      <c r="I598" s="171"/>
      <c r="L598" s="167"/>
      <c r="M598" s="172"/>
      <c r="N598" s="173"/>
      <c r="O598" s="173"/>
      <c r="P598" s="173"/>
      <c r="Q598" s="173"/>
      <c r="R598" s="173"/>
      <c r="S598" s="173"/>
      <c r="T598" s="174"/>
      <c r="AT598" s="168" t="s">
        <v>152</v>
      </c>
      <c r="AU598" s="168" t="s">
        <v>85</v>
      </c>
      <c r="AV598" s="14" t="s">
        <v>85</v>
      </c>
      <c r="AW598" s="14" t="s">
        <v>31</v>
      </c>
      <c r="AX598" s="14" t="s">
        <v>75</v>
      </c>
      <c r="AY598" s="168" t="s">
        <v>139</v>
      </c>
    </row>
    <row r="599" spans="2:51" s="14" customFormat="1" ht="12">
      <c r="B599" s="167"/>
      <c r="D599" s="160" t="s">
        <v>152</v>
      </c>
      <c r="E599" s="168" t="s">
        <v>1</v>
      </c>
      <c r="F599" s="169" t="s">
        <v>666</v>
      </c>
      <c r="H599" s="170">
        <v>16.32</v>
      </c>
      <c r="I599" s="171"/>
      <c r="L599" s="167"/>
      <c r="M599" s="172"/>
      <c r="N599" s="173"/>
      <c r="O599" s="173"/>
      <c r="P599" s="173"/>
      <c r="Q599" s="173"/>
      <c r="R599" s="173"/>
      <c r="S599" s="173"/>
      <c r="T599" s="174"/>
      <c r="AT599" s="168" t="s">
        <v>152</v>
      </c>
      <c r="AU599" s="168" t="s">
        <v>85</v>
      </c>
      <c r="AV599" s="14" t="s">
        <v>85</v>
      </c>
      <c r="AW599" s="14" t="s">
        <v>31</v>
      </c>
      <c r="AX599" s="14" t="s">
        <v>75</v>
      </c>
      <c r="AY599" s="168" t="s">
        <v>139</v>
      </c>
    </row>
    <row r="600" spans="2:51" s="13" customFormat="1" ht="12">
      <c r="B600" s="159"/>
      <c r="D600" s="160" t="s">
        <v>152</v>
      </c>
      <c r="E600" s="161" t="s">
        <v>1</v>
      </c>
      <c r="F600" s="162" t="s">
        <v>843</v>
      </c>
      <c r="H600" s="161" t="s">
        <v>1</v>
      </c>
      <c r="I600" s="163"/>
      <c r="L600" s="159"/>
      <c r="M600" s="164"/>
      <c r="N600" s="165"/>
      <c r="O600" s="165"/>
      <c r="P600" s="165"/>
      <c r="Q600" s="165"/>
      <c r="R600" s="165"/>
      <c r="S600" s="165"/>
      <c r="T600" s="166"/>
      <c r="AT600" s="161" t="s">
        <v>152</v>
      </c>
      <c r="AU600" s="161" t="s">
        <v>85</v>
      </c>
      <c r="AV600" s="13" t="s">
        <v>83</v>
      </c>
      <c r="AW600" s="13" t="s">
        <v>31</v>
      </c>
      <c r="AX600" s="13" t="s">
        <v>75</v>
      </c>
      <c r="AY600" s="161" t="s">
        <v>139</v>
      </c>
    </row>
    <row r="601" spans="2:51" s="14" customFormat="1" ht="12">
      <c r="B601" s="167"/>
      <c r="D601" s="160" t="s">
        <v>152</v>
      </c>
      <c r="E601" s="168" t="s">
        <v>1</v>
      </c>
      <c r="F601" s="169" t="s">
        <v>543</v>
      </c>
      <c r="H601" s="170">
        <v>9.5</v>
      </c>
      <c r="I601" s="171"/>
      <c r="L601" s="167"/>
      <c r="M601" s="172"/>
      <c r="N601" s="173"/>
      <c r="O601" s="173"/>
      <c r="P601" s="173"/>
      <c r="Q601" s="173"/>
      <c r="R601" s="173"/>
      <c r="S601" s="173"/>
      <c r="T601" s="174"/>
      <c r="AT601" s="168" t="s">
        <v>152</v>
      </c>
      <c r="AU601" s="168" t="s">
        <v>85</v>
      </c>
      <c r="AV601" s="14" t="s">
        <v>85</v>
      </c>
      <c r="AW601" s="14" t="s">
        <v>31</v>
      </c>
      <c r="AX601" s="14" t="s">
        <v>75</v>
      </c>
      <c r="AY601" s="168" t="s">
        <v>139</v>
      </c>
    </row>
    <row r="602" spans="2:51" s="14" customFormat="1" ht="12">
      <c r="B602" s="167"/>
      <c r="D602" s="160" t="s">
        <v>152</v>
      </c>
      <c r="E602" s="168" t="s">
        <v>1</v>
      </c>
      <c r="F602" s="169" t="s">
        <v>545</v>
      </c>
      <c r="H602" s="170">
        <v>12.74</v>
      </c>
      <c r="I602" s="171"/>
      <c r="L602" s="167"/>
      <c r="M602" s="172"/>
      <c r="N602" s="173"/>
      <c r="O602" s="173"/>
      <c r="P602" s="173"/>
      <c r="Q602" s="173"/>
      <c r="R602" s="173"/>
      <c r="S602" s="173"/>
      <c r="T602" s="174"/>
      <c r="AT602" s="168" t="s">
        <v>152</v>
      </c>
      <c r="AU602" s="168" t="s">
        <v>85</v>
      </c>
      <c r="AV602" s="14" t="s">
        <v>85</v>
      </c>
      <c r="AW602" s="14" t="s">
        <v>31</v>
      </c>
      <c r="AX602" s="14" t="s">
        <v>75</v>
      </c>
      <c r="AY602" s="168" t="s">
        <v>139</v>
      </c>
    </row>
    <row r="603" spans="2:51" s="15" customFormat="1" ht="12">
      <c r="B603" s="175"/>
      <c r="D603" s="160" t="s">
        <v>152</v>
      </c>
      <c r="E603" s="176" t="s">
        <v>1</v>
      </c>
      <c r="F603" s="177" t="s">
        <v>161</v>
      </c>
      <c r="H603" s="178">
        <v>84.27999999999999</v>
      </c>
      <c r="I603" s="179"/>
      <c r="L603" s="175"/>
      <c r="M603" s="180"/>
      <c r="N603" s="181"/>
      <c r="O603" s="181"/>
      <c r="P603" s="181"/>
      <c r="Q603" s="181"/>
      <c r="R603" s="181"/>
      <c r="S603" s="181"/>
      <c r="T603" s="182"/>
      <c r="AT603" s="176" t="s">
        <v>152</v>
      </c>
      <c r="AU603" s="176" t="s">
        <v>85</v>
      </c>
      <c r="AV603" s="15" t="s">
        <v>146</v>
      </c>
      <c r="AW603" s="15" t="s">
        <v>31</v>
      </c>
      <c r="AX603" s="15" t="s">
        <v>83</v>
      </c>
      <c r="AY603" s="176" t="s">
        <v>139</v>
      </c>
    </row>
    <row r="604" spans="1:65" s="2" customFormat="1" ht="22.15" customHeight="1">
      <c r="A604" s="32"/>
      <c r="B604" s="144"/>
      <c r="C604" s="145" t="s">
        <v>844</v>
      </c>
      <c r="D604" s="145" t="s">
        <v>142</v>
      </c>
      <c r="E604" s="146" t="s">
        <v>845</v>
      </c>
      <c r="F604" s="147" t="s">
        <v>846</v>
      </c>
      <c r="G604" s="148" t="s">
        <v>150</v>
      </c>
      <c r="H604" s="149">
        <v>134.848</v>
      </c>
      <c r="I604" s="150"/>
      <c r="J604" s="151">
        <f>ROUND(I604*H604,2)</f>
        <v>0</v>
      </c>
      <c r="K604" s="152"/>
      <c r="L604" s="33"/>
      <c r="M604" s="153" t="s">
        <v>1</v>
      </c>
      <c r="N604" s="154" t="s">
        <v>40</v>
      </c>
      <c r="O604" s="58"/>
      <c r="P604" s="155">
        <f>O604*H604</f>
        <v>0</v>
      </c>
      <c r="Q604" s="155">
        <v>1E-05</v>
      </c>
      <c r="R604" s="155">
        <f>Q604*H604</f>
        <v>0.0013484800000000002</v>
      </c>
      <c r="S604" s="155">
        <v>0</v>
      </c>
      <c r="T604" s="156">
        <f>S604*H604</f>
        <v>0</v>
      </c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R604" s="157" t="s">
        <v>261</v>
      </c>
      <c r="AT604" s="157" t="s">
        <v>142</v>
      </c>
      <c r="AU604" s="157" t="s">
        <v>85</v>
      </c>
      <c r="AY604" s="17" t="s">
        <v>139</v>
      </c>
      <c r="BE604" s="158">
        <f>IF(N604="základní",J604,0)</f>
        <v>0</v>
      </c>
      <c r="BF604" s="158">
        <f>IF(N604="snížená",J604,0)</f>
        <v>0</v>
      </c>
      <c r="BG604" s="158">
        <f>IF(N604="zákl. přenesená",J604,0)</f>
        <v>0</v>
      </c>
      <c r="BH604" s="158">
        <f>IF(N604="sníž. přenesená",J604,0)</f>
        <v>0</v>
      </c>
      <c r="BI604" s="158">
        <f>IF(N604="nulová",J604,0)</f>
        <v>0</v>
      </c>
      <c r="BJ604" s="17" t="s">
        <v>83</v>
      </c>
      <c r="BK604" s="158">
        <f>ROUND(I604*H604,2)</f>
        <v>0</v>
      </c>
      <c r="BL604" s="17" t="s">
        <v>261</v>
      </c>
      <c r="BM604" s="157" t="s">
        <v>847</v>
      </c>
    </row>
    <row r="605" spans="2:51" s="13" customFormat="1" ht="12">
      <c r="B605" s="159"/>
      <c r="D605" s="160" t="s">
        <v>152</v>
      </c>
      <c r="E605" s="161" t="s">
        <v>1</v>
      </c>
      <c r="F605" s="162" t="s">
        <v>202</v>
      </c>
      <c r="H605" s="161" t="s">
        <v>1</v>
      </c>
      <c r="I605" s="163"/>
      <c r="L605" s="159"/>
      <c r="M605" s="164"/>
      <c r="N605" s="165"/>
      <c r="O605" s="165"/>
      <c r="P605" s="165"/>
      <c r="Q605" s="165"/>
      <c r="R605" s="165"/>
      <c r="S605" s="165"/>
      <c r="T605" s="166"/>
      <c r="AT605" s="161" t="s">
        <v>152</v>
      </c>
      <c r="AU605" s="161" t="s">
        <v>85</v>
      </c>
      <c r="AV605" s="13" t="s">
        <v>83</v>
      </c>
      <c r="AW605" s="13" t="s">
        <v>31</v>
      </c>
      <c r="AX605" s="13" t="s">
        <v>75</v>
      </c>
      <c r="AY605" s="161" t="s">
        <v>139</v>
      </c>
    </row>
    <row r="606" spans="2:51" s="14" customFormat="1" ht="12">
      <c r="B606" s="167"/>
      <c r="D606" s="160" t="s">
        <v>152</v>
      </c>
      <c r="E606" s="168" t="s">
        <v>1</v>
      </c>
      <c r="F606" s="169" t="s">
        <v>848</v>
      </c>
      <c r="H606" s="170">
        <v>8.256</v>
      </c>
      <c r="I606" s="171"/>
      <c r="L606" s="167"/>
      <c r="M606" s="172"/>
      <c r="N606" s="173"/>
      <c r="O606" s="173"/>
      <c r="P606" s="173"/>
      <c r="Q606" s="173"/>
      <c r="R606" s="173"/>
      <c r="S606" s="173"/>
      <c r="T606" s="174"/>
      <c r="AT606" s="168" t="s">
        <v>152</v>
      </c>
      <c r="AU606" s="168" t="s">
        <v>85</v>
      </c>
      <c r="AV606" s="14" t="s">
        <v>85</v>
      </c>
      <c r="AW606" s="14" t="s">
        <v>31</v>
      </c>
      <c r="AX606" s="14" t="s">
        <v>75</v>
      </c>
      <c r="AY606" s="168" t="s">
        <v>139</v>
      </c>
    </row>
    <row r="607" spans="2:51" s="14" customFormat="1" ht="12">
      <c r="B607" s="167"/>
      <c r="D607" s="160" t="s">
        <v>152</v>
      </c>
      <c r="E607" s="168" t="s">
        <v>1</v>
      </c>
      <c r="F607" s="169" t="s">
        <v>849</v>
      </c>
      <c r="H607" s="170">
        <v>40.032</v>
      </c>
      <c r="I607" s="171"/>
      <c r="L607" s="167"/>
      <c r="M607" s="172"/>
      <c r="N607" s="173"/>
      <c r="O607" s="173"/>
      <c r="P607" s="173"/>
      <c r="Q607" s="173"/>
      <c r="R607" s="173"/>
      <c r="S607" s="173"/>
      <c r="T607" s="174"/>
      <c r="AT607" s="168" t="s">
        <v>152</v>
      </c>
      <c r="AU607" s="168" t="s">
        <v>85</v>
      </c>
      <c r="AV607" s="14" t="s">
        <v>85</v>
      </c>
      <c r="AW607" s="14" t="s">
        <v>31</v>
      </c>
      <c r="AX607" s="14" t="s">
        <v>75</v>
      </c>
      <c r="AY607" s="168" t="s">
        <v>139</v>
      </c>
    </row>
    <row r="608" spans="2:51" s="13" customFormat="1" ht="12">
      <c r="B608" s="159"/>
      <c r="D608" s="160" t="s">
        <v>152</v>
      </c>
      <c r="E608" s="161" t="s">
        <v>1</v>
      </c>
      <c r="F608" s="162" t="s">
        <v>842</v>
      </c>
      <c r="H608" s="161" t="s">
        <v>1</v>
      </c>
      <c r="I608" s="163"/>
      <c r="L608" s="159"/>
      <c r="M608" s="164"/>
      <c r="N608" s="165"/>
      <c r="O608" s="165"/>
      <c r="P608" s="165"/>
      <c r="Q608" s="165"/>
      <c r="R608" s="165"/>
      <c r="S608" s="165"/>
      <c r="T608" s="166"/>
      <c r="AT608" s="161" t="s">
        <v>152</v>
      </c>
      <c r="AU608" s="161" t="s">
        <v>85</v>
      </c>
      <c r="AV608" s="13" t="s">
        <v>83</v>
      </c>
      <c r="AW608" s="13" t="s">
        <v>31</v>
      </c>
      <c r="AX608" s="13" t="s">
        <v>75</v>
      </c>
      <c r="AY608" s="161" t="s">
        <v>139</v>
      </c>
    </row>
    <row r="609" spans="2:51" s="14" customFormat="1" ht="12">
      <c r="B609" s="167"/>
      <c r="D609" s="160" t="s">
        <v>152</v>
      </c>
      <c r="E609" s="168" t="s">
        <v>1</v>
      </c>
      <c r="F609" s="169" t="s">
        <v>850</v>
      </c>
      <c r="H609" s="170">
        <v>24.864</v>
      </c>
      <c r="I609" s="171"/>
      <c r="L609" s="167"/>
      <c r="M609" s="172"/>
      <c r="N609" s="173"/>
      <c r="O609" s="173"/>
      <c r="P609" s="173"/>
      <c r="Q609" s="173"/>
      <c r="R609" s="173"/>
      <c r="S609" s="173"/>
      <c r="T609" s="174"/>
      <c r="AT609" s="168" t="s">
        <v>152</v>
      </c>
      <c r="AU609" s="168" t="s">
        <v>85</v>
      </c>
      <c r="AV609" s="14" t="s">
        <v>85</v>
      </c>
      <c r="AW609" s="14" t="s">
        <v>31</v>
      </c>
      <c r="AX609" s="14" t="s">
        <v>75</v>
      </c>
      <c r="AY609" s="168" t="s">
        <v>139</v>
      </c>
    </row>
    <row r="610" spans="2:51" s="14" customFormat="1" ht="12">
      <c r="B610" s="167"/>
      <c r="D610" s="160" t="s">
        <v>152</v>
      </c>
      <c r="E610" s="168" t="s">
        <v>1</v>
      </c>
      <c r="F610" s="169" t="s">
        <v>851</v>
      </c>
      <c r="H610" s="170">
        <v>26.112</v>
      </c>
      <c r="I610" s="171"/>
      <c r="L610" s="167"/>
      <c r="M610" s="172"/>
      <c r="N610" s="173"/>
      <c r="O610" s="173"/>
      <c r="P610" s="173"/>
      <c r="Q610" s="173"/>
      <c r="R610" s="173"/>
      <c r="S610" s="173"/>
      <c r="T610" s="174"/>
      <c r="AT610" s="168" t="s">
        <v>152</v>
      </c>
      <c r="AU610" s="168" t="s">
        <v>85</v>
      </c>
      <c r="AV610" s="14" t="s">
        <v>85</v>
      </c>
      <c r="AW610" s="14" t="s">
        <v>31</v>
      </c>
      <c r="AX610" s="14" t="s">
        <v>75</v>
      </c>
      <c r="AY610" s="168" t="s">
        <v>139</v>
      </c>
    </row>
    <row r="611" spans="2:51" s="13" customFormat="1" ht="12">
      <c r="B611" s="159"/>
      <c r="D611" s="160" t="s">
        <v>152</v>
      </c>
      <c r="E611" s="161" t="s">
        <v>1</v>
      </c>
      <c r="F611" s="162" t="s">
        <v>843</v>
      </c>
      <c r="H611" s="161" t="s">
        <v>1</v>
      </c>
      <c r="I611" s="163"/>
      <c r="L611" s="159"/>
      <c r="M611" s="164"/>
      <c r="N611" s="165"/>
      <c r="O611" s="165"/>
      <c r="P611" s="165"/>
      <c r="Q611" s="165"/>
      <c r="R611" s="165"/>
      <c r="S611" s="165"/>
      <c r="T611" s="166"/>
      <c r="AT611" s="161" t="s">
        <v>152</v>
      </c>
      <c r="AU611" s="161" t="s">
        <v>85</v>
      </c>
      <c r="AV611" s="13" t="s">
        <v>83</v>
      </c>
      <c r="AW611" s="13" t="s">
        <v>31</v>
      </c>
      <c r="AX611" s="13" t="s">
        <v>75</v>
      </c>
      <c r="AY611" s="161" t="s">
        <v>139</v>
      </c>
    </row>
    <row r="612" spans="2:51" s="14" customFormat="1" ht="12">
      <c r="B612" s="167"/>
      <c r="D612" s="160" t="s">
        <v>152</v>
      </c>
      <c r="E612" s="168" t="s">
        <v>1</v>
      </c>
      <c r="F612" s="169" t="s">
        <v>852</v>
      </c>
      <c r="H612" s="170">
        <v>15.2</v>
      </c>
      <c r="I612" s="171"/>
      <c r="L612" s="167"/>
      <c r="M612" s="172"/>
      <c r="N612" s="173"/>
      <c r="O612" s="173"/>
      <c r="P612" s="173"/>
      <c r="Q612" s="173"/>
      <c r="R612" s="173"/>
      <c r="S612" s="173"/>
      <c r="T612" s="174"/>
      <c r="AT612" s="168" t="s">
        <v>152</v>
      </c>
      <c r="AU612" s="168" t="s">
        <v>85</v>
      </c>
      <c r="AV612" s="14" t="s">
        <v>85</v>
      </c>
      <c r="AW612" s="14" t="s">
        <v>31</v>
      </c>
      <c r="AX612" s="14" t="s">
        <v>75</v>
      </c>
      <c r="AY612" s="168" t="s">
        <v>139</v>
      </c>
    </row>
    <row r="613" spans="2:51" s="14" customFormat="1" ht="12">
      <c r="B613" s="167"/>
      <c r="D613" s="160" t="s">
        <v>152</v>
      </c>
      <c r="E613" s="168" t="s">
        <v>1</v>
      </c>
      <c r="F613" s="169" t="s">
        <v>853</v>
      </c>
      <c r="H613" s="170">
        <v>20.384</v>
      </c>
      <c r="I613" s="171"/>
      <c r="L613" s="167"/>
      <c r="M613" s="172"/>
      <c r="N613" s="173"/>
      <c r="O613" s="173"/>
      <c r="P613" s="173"/>
      <c r="Q613" s="173"/>
      <c r="R613" s="173"/>
      <c r="S613" s="173"/>
      <c r="T613" s="174"/>
      <c r="AT613" s="168" t="s">
        <v>152</v>
      </c>
      <c r="AU613" s="168" t="s">
        <v>85</v>
      </c>
      <c r="AV613" s="14" t="s">
        <v>85</v>
      </c>
      <c r="AW613" s="14" t="s">
        <v>31</v>
      </c>
      <c r="AX613" s="14" t="s">
        <v>75</v>
      </c>
      <c r="AY613" s="168" t="s">
        <v>139</v>
      </c>
    </row>
    <row r="614" spans="2:51" s="15" customFormat="1" ht="12">
      <c r="B614" s="175"/>
      <c r="D614" s="160" t="s">
        <v>152</v>
      </c>
      <c r="E614" s="176" t="s">
        <v>1</v>
      </c>
      <c r="F614" s="177" t="s">
        <v>161</v>
      </c>
      <c r="H614" s="178">
        <v>134.848</v>
      </c>
      <c r="I614" s="179"/>
      <c r="L614" s="175"/>
      <c r="M614" s="180"/>
      <c r="N614" s="181"/>
      <c r="O614" s="181"/>
      <c r="P614" s="181"/>
      <c r="Q614" s="181"/>
      <c r="R614" s="181"/>
      <c r="S614" s="181"/>
      <c r="T614" s="182"/>
      <c r="AT614" s="176" t="s">
        <v>152</v>
      </c>
      <c r="AU614" s="176" t="s">
        <v>85</v>
      </c>
      <c r="AV614" s="15" t="s">
        <v>146</v>
      </c>
      <c r="AW614" s="15" t="s">
        <v>31</v>
      </c>
      <c r="AX614" s="15" t="s">
        <v>83</v>
      </c>
      <c r="AY614" s="176" t="s">
        <v>139</v>
      </c>
    </row>
    <row r="615" spans="2:63" s="12" customFormat="1" ht="22.9" customHeight="1">
      <c r="B615" s="131"/>
      <c r="D615" s="132" t="s">
        <v>74</v>
      </c>
      <c r="E615" s="142" t="s">
        <v>854</v>
      </c>
      <c r="F615" s="142" t="s">
        <v>855</v>
      </c>
      <c r="I615" s="134"/>
      <c r="J615" s="143">
        <f>BK615</f>
        <v>0</v>
      </c>
      <c r="L615" s="131"/>
      <c r="M615" s="136"/>
      <c r="N615" s="137"/>
      <c r="O615" s="137"/>
      <c r="P615" s="138">
        <f>SUM(P616:P622)</f>
        <v>0</v>
      </c>
      <c r="Q615" s="137"/>
      <c r="R615" s="138">
        <f>SUM(R616:R622)</f>
        <v>0.14259</v>
      </c>
      <c r="S615" s="137"/>
      <c r="T615" s="139">
        <f>SUM(T616:T622)</f>
        <v>0.07</v>
      </c>
      <c r="AR615" s="132" t="s">
        <v>85</v>
      </c>
      <c r="AT615" s="140" t="s">
        <v>74</v>
      </c>
      <c r="AU615" s="140" t="s">
        <v>83</v>
      </c>
      <c r="AY615" s="132" t="s">
        <v>139</v>
      </c>
      <c r="BK615" s="141">
        <f>SUM(BK616:BK622)</f>
        <v>0</v>
      </c>
    </row>
    <row r="616" spans="1:65" s="2" customFormat="1" ht="13.9" customHeight="1">
      <c r="A616" s="32"/>
      <c r="B616" s="144"/>
      <c r="C616" s="145" t="s">
        <v>856</v>
      </c>
      <c r="D616" s="145" t="s">
        <v>142</v>
      </c>
      <c r="E616" s="146" t="s">
        <v>857</v>
      </c>
      <c r="F616" s="147" t="s">
        <v>858</v>
      </c>
      <c r="G616" s="148" t="s">
        <v>150</v>
      </c>
      <c r="H616" s="149">
        <v>7</v>
      </c>
      <c r="I616" s="150"/>
      <c r="J616" s="151">
        <f>ROUND(I616*H616,2)</f>
        <v>0</v>
      </c>
      <c r="K616" s="152"/>
      <c r="L616" s="33"/>
      <c r="M616" s="153" t="s">
        <v>1</v>
      </c>
      <c r="N616" s="154" t="s">
        <v>40</v>
      </c>
      <c r="O616" s="58"/>
      <c r="P616" s="155">
        <f>O616*H616</f>
        <v>0</v>
      </c>
      <c r="Q616" s="155">
        <v>0</v>
      </c>
      <c r="R616" s="155">
        <f>Q616*H616</f>
        <v>0</v>
      </c>
      <c r="S616" s="155">
        <v>0.01</v>
      </c>
      <c r="T616" s="156">
        <f>S616*H616</f>
        <v>0.07</v>
      </c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R616" s="157" t="s">
        <v>261</v>
      </c>
      <c r="AT616" s="157" t="s">
        <v>142</v>
      </c>
      <c r="AU616" s="157" t="s">
        <v>85</v>
      </c>
      <c r="AY616" s="17" t="s">
        <v>139</v>
      </c>
      <c r="BE616" s="158">
        <f>IF(N616="základní",J616,0)</f>
        <v>0</v>
      </c>
      <c r="BF616" s="158">
        <f>IF(N616="snížená",J616,0)</f>
        <v>0</v>
      </c>
      <c r="BG616" s="158">
        <f>IF(N616="zákl. přenesená",J616,0)</f>
        <v>0</v>
      </c>
      <c r="BH616" s="158">
        <f>IF(N616="sníž. přenesená",J616,0)</f>
        <v>0</v>
      </c>
      <c r="BI616" s="158">
        <f>IF(N616="nulová",J616,0)</f>
        <v>0</v>
      </c>
      <c r="BJ616" s="17" t="s">
        <v>83</v>
      </c>
      <c r="BK616" s="158">
        <f>ROUND(I616*H616,2)</f>
        <v>0</v>
      </c>
      <c r="BL616" s="17" t="s">
        <v>261</v>
      </c>
      <c r="BM616" s="157" t="s">
        <v>859</v>
      </c>
    </row>
    <row r="617" spans="2:51" s="13" customFormat="1" ht="12">
      <c r="B617" s="159"/>
      <c r="D617" s="160" t="s">
        <v>152</v>
      </c>
      <c r="E617" s="161" t="s">
        <v>1</v>
      </c>
      <c r="F617" s="162" t="s">
        <v>788</v>
      </c>
      <c r="H617" s="161" t="s">
        <v>1</v>
      </c>
      <c r="I617" s="163"/>
      <c r="L617" s="159"/>
      <c r="M617" s="164"/>
      <c r="N617" s="165"/>
      <c r="O617" s="165"/>
      <c r="P617" s="165"/>
      <c r="Q617" s="165"/>
      <c r="R617" s="165"/>
      <c r="S617" s="165"/>
      <c r="T617" s="166"/>
      <c r="AT617" s="161" t="s">
        <v>152</v>
      </c>
      <c r="AU617" s="161" t="s">
        <v>85</v>
      </c>
      <c r="AV617" s="13" t="s">
        <v>83</v>
      </c>
      <c r="AW617" s="13" t="s">
        <v>31</v>
      </c>
      <c r="AX617" s="13" t="s">
        <v>75</v>
      </c>
      <c r="AY617" s="161" t="s">
        <v>139</v>
      </c>
    </row>
    <row r="618" spans="2:51" s="14" customFormat="1" ht="12">
      <c r="B618" s="167"/>
      <c r="D618" s="160" t="s">
        <v>152</v>
      </c>
      <c r="E618" s="168" t="s">
        <v>1</v>
      </c>
      <c r="F618" s="169" t="s">
        <v>860</v>
      </c>
      <c r="H618" s="170">
        <v>7</v>
      </c>
      <c r="I618" s="171"/>
      <c r="L618" s="167"/>
      <c r="M618" s="172"/>
      <c r="N618" s="173"/>
      <c r="O618" s="173"/>
      <c r="P618" s="173"/>
      <c r="Q618" s="173"/>
      <c r="R618" s="173"/>
      <c r="S618" s="173"/>
      <c r="T618" s="174"/>
      <c r="AT618" s="168" t="s">
        <v>152</v>
      </c>
      <c r="AU618" s="168" t="s">
        <v>85</v>
      </c>
      <c r="AV618" s="14" t="s">
        <v>85</v>
      </c>
      <c r="AW618" s="14" t="s">
        <v>31</v>
      </c>
      <c r="AX618" s="14" t="s">
        <v>83</v>
      </c>
      <c r="AY618" s="168" t="s">
        <v>139</v>
      </c>
    </row>
    <row r="619" spans="1:65" s="2" customFormat="1" ht="22.15" customHeight="1">
      <c r="A619" s="32"/>
      <c r="B619" s="144"/>
      <c r="C619" s="145" t="s">
        <v>861</v>
      </c>
      <c r="D619" s="145" t="s">
        <v>142</v>
      </c>
      <c r="E619" s="146" t="s">
        <v>862</v>
      </c>
      <c r="F619" s="147" t="s">
        <v>863</v>
      </c>
      <c r="G619" s="148" t="s">
        <v>150</v>
      </c>
      <c r="H619" s="149">
        <v>7</v>
      </c>
      <c r="I619" s="150"/>
      <c r="J619" s="151">
        <f>ROUND(I619*H619,2)</f>
        <v>0</v>
      </c>
      <c r="K619" s="152"/>
      <c r="L619" s="33"/>
      <c r="M619" s="153" t="s">
        <v>1</v>
      </c>
      <c r="N619" s="154" t="s">
        <v>40</v>
      </c>
      <c r="O619" s="58"/>
      <c r="P619" s="155">
        <f>O619*H619</f>
        <v>0</v>
      </c>
      <c r="Q619" s="155">
        <v>0</v>
      </c>
      <c r="R619" s="155">
        <f>Q619*H619</f>
        <v>0</v>
      </c>
      <c r="S619" s="155">
        <v>0</v>
      </c>
      <c r="T619" s="156">
        <f>S619*H619</f>
        <v>0</v>
      </c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R619" s="157" t="s">
        <v>261</v>
      </c>
      <c r="AT619" s="157" t="s">
        <v>142</v>
      </c>
      <c r="AU619" s="157" t="s">
        <v>85</v>
      </c>
      <c r="AY619" s="17" t="s">
        <v>139</v>
      </c>
      <c r="BE619" s="158">
        <f>IF(N619="základní",J619,0)</f>
        <v>0</v>
      </c>
      <c r="BF619" s="158">
        <f>IF(N619="snížená",J619,0)</f>
        <v>0</v>
      </c>
      <c r="BG619" s="158">
        <f>IF(N619="zákl. přenesená",J619,0)</f>
        <v>0</v>
      </c>
      <c r="BH619" s="158">
        <f>IF(N619="sníž. přenesená",J619,0)</f>
        <v>0</v>
      </c>
      <c r="BI619" s="158">
        <f>IF(N619="nulová",J619,0)</f>
        <v>0</v>
      </c>
      <c r="BJ619" s="17" t="s">
        <v>83</v>
      </c>
      <c r="BK619" s="158">
        <f>ROUND(I619*H619,2)</f>
        <v>0</v>
      </c>
      <c r="BL619" s="17" t="s">
        <v>261</v>
      </c>
      <c r="BM619" s="157" t="s">
        <v>864</v>
      </c>
    </row>
    <row r="620" spans="1:65" s="2" customFormat="1" ht="22.15" customHeight="1">
      <c r="A620" s="32"/>
      <c r="B620" s="144"/>
      <c r="C620" s="145" t="s">
        <v>865</v>
      </c>
      <c r="D620" s="145" t="s">
        <v>142</v>
      </c>
      <c r="E620" s="146" t="s">
        <v>866</v>
      </c>
      <c r="F620" s="147" t="s">
        <v>867</v>
      </c>
      <c r="G620" s="148" t="s">
        <v>150</v>
      </c>
      <c r="H620" s="149">
        <v>7</v>
      </c>
      <c r="I620" s="150"/>
      <c r="J620" s="151">
        <f>ROUND(I620*H620,2)</f>
        <v>0</v>
      </c>
      <c r="K620" s="152"/>
      <c r="L620" s="33"/>
      <c r="M620" s="153" t="s">
        <v>1</v>
      </c>
      <c r="N620" s="154" t="s">
        <v>40</v>
      </c>
      <c r="O620" s="58"/>
      <c r="P620" s="155">
        <f>O620*H620</f>
        <v>0</v>
      </c>
      <c r="Q620" s="155">
        <v>0.02037</v>
      </c>
      <c r="R620" s="155">
        <f>Q620*H620</f>
        <v>0.14259</v>
      </c>
      <c r="S620" s="155">
        <v>0</v>
      </c>
      <c r="T620" s="156">
        <f>S620*H620</f>
        <v>0</v>
      </c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R620" s="157" t="s">
        <v>261</v>
      </c>
      <c r="AT620" s="157" t="s">
        <v>142</v>
      </c>
      <c r="AU620" s="157" t="s">
        <v>85</v>
      </c>
      <c r="AY620" s="17" t="s">
        <v>139</v>
      </c>
      <c r="BE620" s="158">
        <f>IF(N620="základní",J620,0)</f>
        <v>0</v>
      </c>
      <c r="BF620" s="158">
        <f>IF(N620="snížená",J620,0)</f>
        <v>0</v>
      </c>
      <c r="BG620" s="158">
        <f>IF(N620="zákl. přenesená",J620,0)</f>
        <v>0</v>
      </c>
      <c r="BH620" s="158">
        <f>IF(N620="sníž. přenesená",J620,0)</f>
        <v>0</v>
      </c>
      <c r="BI620" s="158">
        <f>IF(N620="nulová",J620,0)</f>
        <v>0</v>
      </c>
      <c r="BJ620" s="17" t="s">
        <v>83</v>
      </c>
      <c r="BK620" s="158">
        <f>ROUND(I620*H620,2)</f>
        <v>0</v>
      </c>
      <c r="BL620" s="17" t="s">
        <v>261</v>
      </c>
      <c r="BM620" s="157" t="s">
        <v>868</v>
      </c>
    </row>
    <row r="621" spans="1:65" s="2" customFormat="1" ht="13.9" customHeight="1">
      <c r="A621" s="32"/>
      <c r="B621" s="144"/>
      <c r="C621" s="145" t="s">
        <v>869</v>
      </c>
      <c r="D621" s="145" t="s">
        <v>142</v>
      </c>
      <c r="E621" s="146" t="s">
        <v>870</v>
      </c>
      <c r="F621" s="147" t="s">
        <v>871</v>
      </c>
      <c r="G621" s="148" t="s">
        <v>310</v>
      </c>
      <c r="H621" s="149">
        <v>0.143</v>
      </c>
      <c r="I621" s="150"/>
      <c r="J621" s="151">
        <f>ROUND(I621*H621,2)</f>
        <v>0</v>
      </c>
      <c r="K621" s="152"/>
      <c r="L621" s="33"/>
      <c r="M621" s="153" t="s">
        <v>1</v>
      </c>
      <c r="N621" s="154" t="s">
        <v>40</v>
      </c>
      <c r="O621" s="58"/>
      <c r="P621" s="155">
        <f>O621*H621</f>
        <v>0</v>
      </c>
      <c r="Q621" s="155">
        <v>0</v>
      </c>
      <c r="R621" s="155">
        <f>Q621*H621</f>
        <v>0</v>
      </c>
      <c r="S621" s="155">
        <v>0</v>
      </c>
      <c r="T621" s="156">
        <f>S621*H621</f>
        <v>0</v>
      </c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R621" s="157" t="s">
        <v>261</v>
      </c>
      <c r="AT621" s="157" t="s">
        <v>142</v>
      </c>
      <c r="AU621" s="157" t="s">
        <v>85</v>
      </c>
      <c r="AY621" s="17" t="s">
        <v>139</v>
      </c>
      <c r="BE621" s="158">
        <f>IF(N621="základní",J621,0)</f>
        <v>0</v>
      </c>
      <c r="BF621" s="158">
        <f>IF(N621="snížená",J621,0)</f>
        <v>0</v>
      </c>
      <c r="BG621" s="158">
        <f>IF(N621="zákl. přenesená",J621,0)</f>
        <v>0</v>
      </c>
      <c r="BH621" s="158">
        <f>IF(N621="sníž. přenesená",J621,0)</f>
        <v>0</v>
      </c>
      <c r="BI621" s="158">
        <f>IF(N621="nulová",J621,0)</f>
        <v>0</v>
      </c>
      <c r="BJ621" s="17" t="s">
        <v>83</v>
      </c>
      <c r="BK621" s="158">
        <f>ROUND(I621*H621,2)</f>
        <v>0</v>
      </c>
      <c r="BL621" s="17" t="s">
        <v>261</v>
      </c>
      <c r="BM621" s="157" t="s">
        <v>872</v>
      </c>
    </row>
    <row r="622" spans="1:65" s="2" customFormat="1" ht="22.15" customHeight="1">
      <c r="A622" s="32"/>
      <c r="B622" s="144"/>
      <c r="C622" s="145" t="s">
        <v>873</v>
      </c>
      <c r="D622" s="145" t="s">
        <v>142</v>
      </c>
      <c r="E622" s="146" t="s">
        <v>874</v>
      </c>
      <c r="F622" s="147" t="s">
        <v>875</v>
      </c>
      <c r="G622" s="148" t="s">
        <v>310</v>
      </c>
      <c r="H622" s="149">
        <v>0.143</v>
      </c>
      <c r="I622" s="150"/>
      <c r="J622" s="151">
        <f>ROUND(I622*H622,2)</f>
        <v>0</v>
      </c>
      <c r="K622" s="152"/>
      <c r="L622" s="33"/>
      <c r="M622" s="198" t="s">
        <v>1</v>
      </c>
      <c r="N622" s="199" t="s">
        <v>40</v>
      </c>
      <c r="O622" s="200"/>
      <c r="P622" s="201">
        <f>O622*H622</f>
        <v>0</v>
      </c>
      <c r="Q622" s="201">
        <v>0</v>
      </c>
      <c r="R622" s="201">
        <f>Q622*H622</f>
        <v>0</v>
      </c>
      <c r="S622" s="201">
        <v>0</v>
      </c>
      <c r="T622" s="202">
        <f>S622*H622</f>
        <v>0</v>
      </c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R622" s="157" t="s">
        <v>261</v>
      </c>
      <c r="AT622" s="157" t="s">
        <v>142</v>
      </c>
      <c r="AU622" s="157" t="s">
        <v>85</v>
      </c>
      <c r="AY622" s="17" t="s">
        <v>139</v>
      </c>
      <c r="BE622" s="158">
        <f>IF(N622="základní",J622,0)</f>
        <v>0</v>
      </c>
      <c r="BF622" s="158">
        <f>IF(N622="snížená",J622,0)</f>
        <v>0</v>
      </c>
      <c r="BG622" s="158">
        <f>IF(N622="zákl. přenesená",J622,0)</f>
        <v>0</v>
      </c>
      <c r="BH622" s="158">
        <f>IF(N622="sníž. přenesená",J622,0)</f>
        <v>0</v>
      </c>
      <c r="BI622" s="158">
        <f>IF(N622="nulová",J622,0)</f>
        <v>0</v>
      </c>
      <c r="BJ622" s="17" t="s">
        <v>83</v>
      </c>
      <c r="BK622" s="158">
        <f>ROUND(I622*H622,2)</f>
        <v>0</v>
      </c>
      <c r="BL622" s="17" t="s">
        <v>261</v>
      </c>
      <c r="BM622" s="157" t="s">
        <v>876</v>
      </c>
    </row>
    <row r="623" spans="1:31" s="2" customFormat="1" ht="6.95" customHeight="1">
      <c r="A623" s="32"/>
      <c r="B623" s="47"/>
      <c r="C623" s="48"/>
      <c r="D623" s="48"/>
      <c r="E623" s="48"/>
      <c r="F623" s="48"/>
      <c r="G623" s="48"/>
      <c r="H623" s="48"/>
      <c r="I623" s="48"/>
      <c r="J623" s="48"/>
      <c r="K623" s="48"/>
      <c r="L623" s="33"/>
      <c r="M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</row>
  </sheetData>
  <autoFilter ref="C136:K622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22"/>
  <sheetViews>
    <sheetView showGridLines="0" workbookViewId="0" topLeftCell="A197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2.28125" style="1" customWidth="1"/>
    <col min="9" max="10" width="21.421875" style="1" customWidth="1"/>
    <col min="11" max="11" width="21.421875" style="1" hidden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4.45" customHeight="1">
      <c r="B7" s="20"/>
      <c r="E7" s="255" t="str">
        <f>'Rekapitulace stavby'!K6</f>
        <v>Rekonstrukce soc. zázemí</v>
      </c>
      <c r="F7" s="256"/>
      <c r="G7" s="256"/>
      <c r="H7" s="256"/>
      <c r="L7" s="20"/>
    </row>
    <row r="8" spans="1:31" s="2" customFormat="1" ht="12" customHeight="1">
      <c r="A8" s="32"/>
      <c r="B8" s="33"/>
      <c r="C8" s="32"/>
      <c r="D8" s="27" t="s">
        <v>96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5" customHeight="1">
      <c r="A9" s="32"/>
      <c r="B9" s="33"/>
      <c r="C9" s="32"/>
      <c r="D9" s="32"/>
      <c r="E9" s="237" t="s">
        <v>877</v>
      </c>
      <c r="F9" s="254"/>
      <c r="G9" s="254"/>
      <c r="H9" s="25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7" t="str">
        <f>'Rekapitulace stavby'!E14</f>
        <v>Vyplň údaj</v>
      </c>
      <c r="F18" s="227"/>
      <c r="G18" s="227"/>
      <c r="H18" s="227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27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32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33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34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94"/>
      <c r="B27" s="95"/>
      <c r="C27" s="94"/>
      <c r="D27" s="94"/>
      <c r="E27" s="231" t="s">
        <v>1</v>
      </c>
      <c r="F27" s="231"/>
      <c r="G27" s="231"/>
      <c r="H27" s="231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35</v>
      </c>
      <c r="E30" s="32"/>
      <c r="F30" s="32"/>
      <c r="G30" s="32"/>
      <c r="H30" s="32"/>
      <c r="I30" s="32"/>
      <c r="J30" s="71">
        <f>ROUND(J133,2)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39</v>
      </c>
      <c r="E33" s="27" t="s">
        <v>40</v>
      </c>
      <c r="F33" s="99">
        <f>ROUND((SUM(BE133:BE221)),2)</f>
        <v>0</v>
      </c>
      <c r="G33" s="32"/>
      <c r="H33" s="32"/>
      <c r="I33" s="100">
        <v>0.21</v>
      </c>
      <c r="J33" s="99">
        <f>ROUND(((SUM(BE133:BE221))*I33),2)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41</v>
      </c>
      <c r="F34" s="99">
        <f>ROUND((SUM(BF133:BF221)),2)</f>
        <v>0</v>
      </c>
      <c r="G34" s="32"/>
      <c r="H34" s="32"/>
      <c r="I34" s="100">
        <v>0.15</v>
      </c>
      <c r="J34" s="99">
        <f>ROUND(((SUM(BF133:BF221))*I34),2)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42</v>
      </c>
      <c r="F35" s="99">
        <f>ROUND((SUM(BG133:BG221)),2)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43</v>
      </c>
      <c r="F36" s="99">
        <f>ROUND((SUM(BH133:BH221)),2)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44</v>
      </c>
      <c r="F37" s="99">
        <f>ROUND((SUM(BI133:BI221)),2)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45</v>
      </c>
      <c r="E39" s="60"/>
      <c r="F39" s="60"/>
      <c r="G39" s="103" t="s">
        <v>46</v>
      </c>
      <c r="H39" s="104" t="s">
        <v>47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07" t="s">
        <v>51</v>
      </c>
      <c r="G61" s="45" t="s">
        <v>50</v>
      </c>
      <c r="H61" s="35"/>
      <c r="I61" s="35"/>
      <c r="J61" s="108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07" t="s">
        <v>51</v>
      </c>
      <c r="G76" s="45" t="s">
        <v>50</v>
      </c>
      <c r="H76" s="35"/>
      <c r="I76" s="35"/>
      <c r="J76" s="108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5" customHeight="1">
      <c r="A85" s="32"/>
      <c r="B85" s="33"/>
      <c r="C85" s="32"/>
      <c r="D85" s="32"/>
      <c r="E85" s="255" t="str">
        <f>E7</f>
        <v>Rekonstrukce soc. zázemí</v>
      </c>
      <c r="F85" s="256"/>
      <c r="G85" s="256"/>
      <c r="H85" s="256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96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5" customHeight="1">
      <c r="A87" s="32"/>
      <c r="B87" s="33"/>
      <c r="C87" s="32"/>
      <c r="D87" s="32"/>
      <c r="E87" s="237" t="str">
        <f>E9</f>
        <v>02 - Zdravotechnika</v>
      </c>
      <c r="F87" s="254"/>
      <c r="G87" s="254"/>
      <c r="H87" s="25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1. 11. 2020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6" customHeight="1">
      <c r="A91" s="32"/>
      <c r="B91" s="33"/>
      <c r="C91" s="27" t="s">
        <v>24</v>
      </c>
      <c r="D91" s="32"/>
      <c r="E91" s="32"/>
      <c r="F91" s="25" t="str">
        <f>E15</f>
        <v>Město Chotěboř</v>
      </c>
      <c r="G91" s="32"/>
      <c r="H91" s="32"/>
      <c r="I91" s="27" t="s">
        <v>30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6.45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32</v>
      </c>
      <c r="J92" s="30" t="str">
        <f>E24</f>
        <v>Ing. Milan Landsman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99</v>
      </c>
      <c r="D94" s="101"/>
      <c r="E94" s="101"/>
      <c r="F94" s="101"/>
      <c r="G94" s="101"/>
      <c r="H94" s="101"/>
      <c r="I94" s="101"/>
      <c r="J94" s="110" t="s">
        <v>100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101</v>
      </c>
      <c r="D96" s="32"/>
      <c r="E96" s="32"/>
      <c r="F96" s="32"/>
      <c r="G96" s="32"/>
      <c r="H96" s="32"/>
      <c r="I96" s="32"/>
      <c r="J96" s="71">
        <f>J133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102</v>
      </c>
    </row>
    <row r="97" spans="2:12" s="9" customFormat="1" ht="24.95" customHeight="1">
      <c r="B97" s="112"/>
      <c r="D97" s="113" t="s">
        <v>103</v>
      </c>
      <c r="E97" s="114"/>
      <c r="F97" s="114"/>
      <c r="G97" s="114"/>
      <c r="H97" s="114"/>
      <c r="I97" s="114"/>
      <c r="J97" s="115">
        <f>J134</f>
        <v>0</v>
      </c>
      <c r="L97" s="112"/>
    </row>
    <row r="98" spans="2:12" s="10" customFormat="1" ht="19.9" customHeight="1">
      <c r="B98" s="116"/>
      <c r="D98" s="117" t="s">
        <v>104</v>
      </c>
      <c r="E98" s="118"/>
      <c r="F98" s="118"/>
      <c r="G98" s="118"/>
      <c r="H98" s="118"/>
      <c r="I98" s="118"/>
      <c r="J98" s="119">
        <f>J135</f>
        <v>0</v>
      </c>
      <c r="L98" s="116"/>
    </row>
    <row r="99" spans="2:12" s="10" customFormat="1" ht="19.9" customHeight="1">
      <c r="B99" s="116"/>
      <c r="D99" s="117" t="s">
        <v>105</v>
      </c>
      <c r="E99" s="118"/>
      <c r="F99" s="118"/>
      <c r="G99" s="118"/>
      <c r="H99" s="118"/>
      <c r="I99" s="118"/>
      <c r="J99" s="119">
        <f>J137</f>
        <v>0</v>
      </c>
      <c r="L99" s="116"/>
    </row>
    <row r="100" spans="2:12" s="10" customFormat="1" ht="19.9" customHeight="1">
      <c r="B100" s="116"/>
      <c r="D100" s="117" t="s">
        <v>107</v>
      </c>
      <c r="E100" s="118"/>
      <c r="F100" s="118"/>
      <c r="G100" s="118"/>
      <c r="H100" s="118"/>
      <c r="I100" s="118"/>
      <c r="J100" s="119">
        <f>J140</f>
        <v>0</v>
      </c>
      <c r="L100" s="116"/>
    </row>
    <row r="101" spans="2:12" s="10" customFormat="1" ht="14.85" customHeight="1">
      <c r="B101" s="116"/>
      <c r="D101" s="117" t="s">
        <v>109</v>
      </c>
      <c r="E101" s="118"/>
      <c r="F101" s="118"/>
      <c r="G101" s="118"/>
      <c r="H101" s="118"/>
      <c r="I101" s="118"/>
      <c r="J101" s="119">
        <f>J143</f>
        <v>0</v>
      </c>
      <c r="L101" s="116"/>
    </row>
    <row r="102" spans="2:12" s="10" customFormat="1" ht="14.85" customHeight="1">
      <c r="B102" s="116"/>
      <c r="D102" s="117" t="s">
        <v>110</v>
      </c>
      <c r="E102" s="118"/>
      <c r="F102" s="118"/>
      <c r="G102" s="118"/>
      <c r="H102" s="118"/>
      <c r="I102" s="118"/>
      <c r="J102" s="119">
        <f>J145</f>
        <v>0</v>
      </c>
      <c r="L102" s="116"/>
    </row>
    <row r="103" spans="2:12" s="10" customFormat="1" ht="19.9" customHeight="1">
      <c r="B103" s="116"/>
      <c r="D103" s="117" t="s">
        <v>111</v>
      </c>
      <c r="E103" s="118"/>
      <c r="F103" s="118"/>
      <c r="G103" s="118"/>
      <c r="H103" s="118"/>
      <c r="I103" s="118"/>
      <c r="J103" s="119">
        <f>J147</f>
        <v>0</v>
      </c>
      <c r="L103" s="116"/>
    </row>
    <row r="104" spans="2:12" s="10" customFormat="1" ht="19.9" customHeight="1">
      <c r="B104" s="116"/>
      <c r="D104" s="117" t="s">
        <v>112</v>
      </c>
      <c r="E104" s="118"/>
      <c r="F104" s="118"/>
      <c r="G104" s="118"/>
      <c r="H104" s="118"/>
      <c r="I104" s="118"/>
      <c r="J104" s="119">
        <f>J153</f>
        <v>0</v>
      </c>
      <c r="L104" s="116"/>
    </row>
    <row r="105" spans="2:12" s="9" customFormat="1" ht="24.95" customHeight="1">
      <c r="B105" s="112"/>
      <c r="D105" s="113" t="s">
        <v>113</v>
      </c>
      <c r="E105" s="114"/>
      <c r="F105" s="114"/>
      <c r="G105" s="114"/>
      <c r="H105" s="114"/>
      <c r="I105" s="114"/>
      <c r="J105" s="115">
        <f>J155</f>
        <v>0</v>
      </c>
      <c r="L105" s="112"/>
    </row>
    <row r="106" spans="2:12" s="10" customFormat="1" ht="19.9" customHeight="1">
      <c r="B106" s="116"/>
      <c r="D106" s="117" t="s">
        <v>878</v>
      </c>
      <c r="E106" s="118"/>
      <c r="F106" s="118"/>
      <c r="G106" s="118"/>
      <c r="H106" s="118"/>
      <c r="I106" s="118"/>
      <c r="J106" s="119">
        <f>J156</f>
        <v>0</v>
      </c>
      <c r="L106" s="116"/>
    </row>
    <row r="107" spans="2:12" s="10" customFormat="1" ht="19.9" customHeight="1">
      <c r="B107" s="116"/>
      <c r="D107" s="117" t="s">
        <v>879</v>
      </c>
      <c r="E107" s="118"/>
      <c r="F107" s="118"/>
      <c r="G107" s="118"/>
      <c r="H107" s="118"/>
      <c r="I107" s="118"/>
      <c r="J107" s="119">
        <f>J161</f>
        <v>0</v>
      </c>
      <c r="L107" s="116"/>
    </row>
    <row r="108" spans="2:12" s="10" customFormat="1" ht="19.9" customHeight="1">
      <c r="B108" s="116"/>
      <c r="D108" s="117" t="s">
        <v>880</v>
      </c>
      <c r="E108" s="118"/>
      <c r="F108" s="118"/>
      <c r="G108" s="118"/>
      <c r="H108" s="118"/>
      <c r="I108" s="118"/>
      <c r="J108" s="119">
        <f>J175</f>
        <v>0</v>
      </c>
      <c r="L108" s="116"/>
    </row>
    <row r="109" spans="2:12" s="10" customFormat="1" ht="19.9" customHeight="1">
      <c r="B109" s="116"/>
      <c r="D109" s="117" t="s">
        <v>881</v>
      </c>
      <c r="E109" s="118"/>
      <c r="F109" s="118"/>
      <c r="G109" s="118"/>
      <c r="H109" s="118"/>
      <c r="I109" s="118"/>
      <c r="J109" s="119">
        <f>J192</f>
        <v>0</v>
      </c>
      <c r="L109" s="116"/>
    </row>
    <row r="110" spans="2:12" s="10" customFormat="1" ht="19.9" customHeight="1">
      <c r="B110" s="116"/>
      <c r="D110" s="117" t="s">
        <v>882</v>
      </c>
      <c r="E110" s="118"/>
      <c r="F110" s="118"/>
      <c r="G110" s="118"/>
      <c r="H110" s="118"/>
      <c r="I110" s="118"/>
      <c r="J110" s="119">
        <f>J213</f>
        <v>0</v>
      </c>
      <c r="L110" s="116"/>
    </row>
    <row r="111" spans="2:12" s="9" customFormat="1" ht="24.95" customHeight="1">
      <c r="B111" s="112"/>
      <c r="D111" s="113" t="s">
        <v>883</v>
      </c>
      <c r="E111" s="114"/>
      <c r="F111" s="114"/>
      <c r="G111" s="114"/>
      <c r="H111" s="114"/>
      <c r="I111" s="114"/>
      <c r="J111" s="115">
        <f>J217</f>
        <v>0</v>
      </c>
      <c r="L111" s="112"/>
    </row>
    <row r="112" spans="2:12" s="9" customFormat="1" ht="24.95" customHeight="1">
      <c r="B112" s="112"/>
      <c r="D112" s="113" t="s">
        <v>884</v>
      </c>
      <c r="E112" s="114"/>
      <c r="F112" s="114"/>
      <c r="G112" s="114"/>
      <c r="H112" s="114"/>
      <c r="I112" s="114"/>
      <c r="J112" s="115">
        <f>J219</f>
        <v>0</v>
      </c>
      <c r="L112" s="112"/>
    </row>
    <row r="113" spans="2:12" s="10" customFormat="1" ht="19.9" customHeight="1">
      <c r="B113" s="116"/>
      <c r="D113" s="117" t="s">
        <v>885</v>
      </c>
      <c r="E113" s="118"/>
      <c r="F113" s="118"/>
      <c r="G113" s="118"/>
      <c r="H113" s="118"/>
      <c r="I113" s="118"/>
      <c r="J113" s="119">
        <f>J220</f>
        <v>0</v>
      </c>
      <c r="L113" s="116"/>
    </row>
    <row r="114" spans="1:31" s="2" customFormat="1" ht="21.7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9" spans="1:31" s="2" customFormat="1" ht="6.95" customHeight="1">
      <c r="A119" s="32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24.95" customHeight="1">
      <c r="A120" s="32"/>
      <c r="B120" s="33"/>
      <c r="C120" s="21" t="s">
        <v>124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16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4.45" customHeight="1">
      <c r="A123" s="32"/>
      <c r="B123" s="33"/>
      <c r="C123" s="32"/>
      <c r="D123" s="32"/>
      <c r="E123" s="255" t="str">
        <f>E7</f>
        <v>Rekonstrukce soc. zázemí</v>
      </c>
      <c r="F123" s="256"/>
      <c r="G123" s="256"/>
      <c r="H123" s="256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96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4.45" customHeight="1">
      <c r="A125" s="32"/>
      <c r="B125" s="33"/>
      <c r="C125" s="32"/>
      <c r="D125" s="32"/>
      <c r="E125" s="237" t="str">
        <f>E9</f>
        <v>02 - Zdravotechnika</v>
      </c>
      <c r="F125" s="254"/>
      <c r="G125" s="254"/>
      <c r="H125" s="254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20</v>
      </c>
      <c r="D127" s="32"/>
      <c r="E127" s="32"/>
      <c r="F127" s="25" t="str">
        <f>F12</f>
        <v xml:space="preserve"> </v>
      </c>
      <c r="G127" s="32"/>
      <c r="H127" s="32"/>
      <c r="I127" s="27" t="s">
        <v>22</v>
      </c>
      <c r="J127" s="55" t="str">
        <f>IF(J12="","",J12)</f>
        <v>1. 11. 2020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5.6" customHeight="1">
      <c r="A129" s="32"/>
      <c r="B129" s="33"/>
      <c r="C129" s="27" t="s">
        <v>24</v>
      </c>
      <c r="D129" s="32"/>
      <c r="E129" s="32"/>
      <c r="F129" s="25" t="str">
        <f>E15</f>
        <v>Město Chotěboř</v>
      </c>
      <c r="G129" s="32"/>
      <c r="H129" s="32"/>
      <c r="I129" s="27" t="s">
        <v>30</v>
      </c>
      <c r="J129" s="30" t="str">
        <f>E21</f>
        <v xml:space="preserve"> 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26.45" customHeight="1">
      <c r="A130" s="32"/>
      <c r="B130" s="33"/>
      <c r="C130" s="27" t="s">
        <v>28</v>
      </c>
      <c r="D130" s="32"/>
      <c r="E130" s="32"/>
      <c r="F130" s="25" t="str">
        <f>IF(E18="","",E18)</f>
        <v>Vyplň údaj</v>
      </c>
      <c r="G130" s="32"/>
      <c r="H130" s="32"/>
      <c r="I130" s="27" t="s">
        <v>32</v>
      </c>
      <c r="J130" s="30" t="str">
        <f>E24</f>
        <v>Ing. Milan Landsman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0.3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11" customFormat="1" ht="29.25" customHeight="1">
      <c r="A132" s="120"/>
      <c r="B132" s="121"/>
      <c r="C132" s="122" t="s">
        <v>125</v>
      </c>
      <c r="D132" s="123" t="s">
        <v>60</v>
      </c>
      <c r="E132" s="123" t="s">
        <v>56</v>
      </c>
      <c r="F132" s="123" t="s">
        <v>57</v>
      </c>
      <c r="G132" s="123" t="s">
        <v>126</v>
      </c>
      <c r="H132" s="123" t="s">
        <v>127</v>
      </c>
      <c r="I132" s="123" t="s">
        <v>128</v>
      </c>
      <c r="J132" s="124" t="s">
        <v>100</v>
      </c>
      <c r="K132" s="125" t="s">
        <v>129</v>
      </c>
      <c r="L132" s="126"/>
      <c r="M132" s="62" t="s">
        <v>1</v>
      </c>
      <c r="N132" s="63" t="s">
        <v>39</v>
      </c>
      <c r="O132" s="63" t="s">
        <v>130</v>
      </c>
      <c r="P132" s="63" t="s">
        <v>131</v>
      </c>
      <c r="Q132" s="63" t="s">
        <v>132</v>
      </c>
      <c r="R132" s="63" t="s">
        <v>133</v>
      </c>
      <c r="S132" s="63" t="s">
        <v>134</v>
      </c>
      <c r="T132" s="64" t="s">
        <v>135</v>
      </c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</row>
    <row r="133" spans="1:63" s="2" customFormat="1" ht="22.9" customHeight="1">
      <c r="A133" s="32"/>
      <c r="B133" s="33"/>
      <c r="C133" s="69" t="s">
        <v>136</v>
      </c>
      <c r="D133" s="32"/>
      <c r="E133" s="32"/>
      <c r="F133" s="32"/>
      <c r="G133" s="32"/>
      <c r="H133" s="32"/>
      <c r="I133" s="32"/>
      <c r="J133" s="127">
        <f>BK133</f>
        <v>0</v>
      </c>
      <c r="K133" s="32"/>
      <c r="L133" s="33"/>
      <c r="M133" s="65"/>
      <c r="N133" s="56"/>
      <c r="O133" s="66"/>
      <c r="P133" s="128">
        <f>P134+P155+P217+P219</f>
        <v>0</v>
      </c>
      <c r="Q133" s="66"/>
      <c r="R133" s="128">
        <f>R134+R155+R217+R219</f>
        <v>0.39090499999999995</v>
      </c>
      <c r="S133" s="66"/>
      <c r="T133" s="129">
        <f>T134+T155+T217+T219</f>
        <v>2.0064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74</v>
      </c>
      <c r="AU133" s="17" t="s">
        <v>102</v>
      </c>
      <c r="BK133" s="130">
        <f>BK134+BK155+BK217+BK219</f>
        <v>0</v>
      </c>
    </row>
    <row r="134" spans="2:63" s="12" customFormat="1" ht="25.9" customHeight="1">
      <c r="B134" s="131"/>
      <c r="D134" s="132" t="s">
        <v>74</v>
      </c>
      <c r="E134" s="133" t="s">
        <v>137</v>
      </c>
      <c r="F134" s="133" t="s">
        <v>138</v>
      </c>
      <c r="I134" s="134"/>
      <c r="J134" s="135">
        <f>BK134</f>
        <v>0</v>
      </c>
      <c r="L134" s="131"/>
      <c r="M134" s="136"/>
      <c r="N134" s="137"/>
      <c r="O134" s="137"/>
      <c r="P134" s="138">
        <f>P135+P137+P140+P147+P153</f>
        <v>0</v>
      </c>
      <c r="Q134" s="137"/>
      <c r="R134" s="138">
        <f>R135+R137+R140+R147+R153</f>
        <v>0.24753499999999998</v>
      </c>
      <c r="S134" s="137"/>
      <c r="T134" s="139">
        <f>T135+T137+T140+T147+T153</f>
        <v>1.68</v>
      </c>
      <c r="AR134" s="132" t="s">
        <v>83</v>
      </c>
      <c r="AT134" s="140" t="s">
        <v>74</v>
      </c>
      <c r="AU134" s="140" t="s">
        <v>75</v>
      </c>
      <c r="AY134" s="132" t="s">
        <v>139</v>
      </c>
      <c r="BK134" s="141">
        <f>BK135+BK137+BK140+BK147+BK153</f>
        <v>0</v>
      </c>
    </row>
    <row r="135" spans="2:63" s="12" customFormat="1" ht="22.9" customHeight="1">
      <c r="B135" s="131"/>
      <c r="D135" s="132" t="s">
        <v>74</v>
      </c>
      <c r="E135" s="142" t="s">
        <v>140</v>
      </c>
      <c r="F135" s="142" t="s">
        <v>141</v>
      </c>
      <c r="I135" s="134"/>
      <c r="J135" s="143">
        <f>BK135</f>
        <v>0</v>
      </c>
      <c r="L135" s="131"/>
      <c r="M135" s="136"/>
      <c r="N135" s="137"/>
      <c r="O135" s="137"/>
      <c r="P135" s="138">
        <f>P136</f>
        <v>0</v>
      </c>
      <c r="Q135" s="137"/>
      <c r="R135" s="138">
        <f>R136</f>
        <v>0</v>
      </c>
      <c r="S135" s="137"/>
      <c r="T135" s="139">
        <f>T136</f>
        <v>0</v>
      </c>
      <c r="AR135" s="132" t="s">
        <v>83</v>
      </c>
      <c r="AT135" s="140" t="s">
        <v>74</v>
      </c>
      <c r="AU135" s="140" t="s">
        <v>83</v>
      </c>
      <c r="AY135" s="132" t="s">
        <v>139</v>
      </c>
      <c r="BK135" s="141">
        <f>BK136</f>
        <v>0</v>
      </c>
    </row>
    <row r="136" spans="1:65" s="2" customFormat="1" ht="13.9" customHeight="1">
      <c r="A136" s="32"/>
      <c r="B136" s="144"/>
      <c r="C136" s="145" t="s">
        <v>83</v>
      </c>
      <c r="D136" s="145" t="s">
        <v>142</v>
      </c>
      <c r="E136" s="146" t="s">
        <v>886</v>
      </c>
      <c r="F136" s="147" t="s">
        <v>887</v>
      </c>
      <c r="G136" s="148" t="s">
        <v>187</v>
      </c>
      <c r="H136" s="149">
        <v>100</v>
      </c>
      <c r="I136" s="150"/>
      <c r="J136" s="151">
        <f>ROUND(I136*H136,2)</f>
        <v>0</v>
      </c>
      <c r="K136" s="152"/>
      <c r="L136" s="33"/>
      <c r="M136" s="153" t="s">
        <v>1</v>
      </c>
      <c r="N136" s="154" t="s">
        <v>40</v>
      </c>
      <c r="O136" s="58"/>
      <c r="P136" s="155">
        <f>O136*H136</f>
        <v>0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7" t="s">
        <v>146</v>
      </c>
      <c r="AT136" s="157" t="s">
        <v>142</v>
      </c>
      <c r="AU136" s="157" t="s">
        <v>85</v>
      </c>
      <c r="AY136" s="17" t="s">
        <v>139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7" t="s">
        <v>83</v>
      </c>
      <c r="BK136" s="158">
        <f>ROUND(I136*H136,2)</f>
        <v>0</v>
      </c>
      <c r="BL136" s="17" t="s">
        <v>146</v>
      </c>
      <c r="BM136" s="157" t="s">
        <v>888</v>
      </c>
    </row>
    <row r="137" spans="2:63" s="12" customFormat="1" ht="22.9" customHeight="1">
      <c r="B137" s="131"/>
      <c r="D137" s="132" t="s">
        <v>74</v>
      </c>
      <c r="E137" s="142" t="s">
        <v>162</v>
      </c>
      <c r="F137" s="142" t="s">
        <v>163</v>
      </c>
      <c r="I137" s="134"/>
      <c r="J137" s="143">
        <f>BK137</f>
        <v>0</v>
      </c>
      <c r="L137" s="131"/>
      <c r="M137" s="136"/>
      <c r="N137" s="137"/>
      <c r="O137" s="137"/>
      <c r="P137" s="138">
        <f>SUM(P138:P139)</f>
        <v>0</v>
      </c>
      <c r="Q137" s="137"/>
      <c r="R137" s="138">
        <f>SUM(R138:R139)</f>
        <v>0.24506999999999998</v>
      </c>
      <c r="S137" s="137"/>
      <c r="T137" s="139">
        <f>SUM(T138:T139)</f>
        <v>0</v>
      </c>
      <c r="AR137" s="132" t="s">
        <v>83</v>
      </c>
      <c r="AT137" s="140" t="s">
        <v>74</v>
      </c>
      <c r="AU137" s="140" t="s">
        <v>83</v>
      </c>
      <c r="AY137" s="132" t="s">
        <v>139</v>
      </c>
      <c r="BK137" s="141">
        <f>SUM(BK138:BK139)</f>
        <v>0</v>
      </c>
    </row>
    <row r="138" spans="1:65" s="2" customFormat="1" ht="22.15" customHeight="1">
      <c r="A138" s="32"/>
      <c r="B138" s="144"/>
      <c r="C138" s="145" t="s">
        <v>85</v>
      </c>
      <c r="D138" s="145" t="s">
        <v>142</v>
      </c>
      <c r="E138" s="146" t="s">
        <v>889</v>
      </c>
      <c r="F138" s="147" t="s">
        <v>890</v>
      </c>
      <c r="G138" s="148" t="s">
        <v>150</v>
      </c>
      <c r="H138" s="149">
        <v>6.3</v>
      </c>
      <c r="I138" s="150"/>
      <c r="J138" s="151">
        <f>ROUND(I138*H138,2)</f>
        <v>0</v>
      </c>
      <c r="K138" s="152"/>
      <c r="L138" s="33"/>
      <c r="M138" s="153" t="s">
        <v>1</v>
      </c>
      <c r="N138" s="154" t="s">
        <v>40</v>
      </c>
      <c r="O138" s="58"/>
      <c r="P138" s="155">
        <f>O138*H138</f>
        <v>0</v>
      </c>
      <c r="Q138" s="155">
        <v>0.0389</v>
      </c>
      <c r="R138" s="155">
        <f>Q138*H138</f>
        <v>0.24506999999999998</v>
      </c>
      <c r="S138" s="155">
        <v>0</v>
      </c>
      <c r="T138" s="156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7" t="s">
        <v>146</v>
      </c>
      <c r="AT138" s="157" t="s">
        <v>142</v>
      </c>
      <c r="AU138" s="157" t="s">
        <v>85</v>
      </c>
      <c r="AY138" s="17" t="s">
        <v>139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7" t="s">
        <v>83</v>
      </c>
      <c r="BK138" s="158">
        <f>ROUND(I138*H138,2)</f>
        <v>0</v>
      </c>
      <c r="BL138" s="17" t="s">
        <v>146</v>
      </c>
      <c r="BM138" s="157" t="s">
        <v>891</v>
      </c>
    </row>
    <row r="139" spans="2:51" s="14" customFormat="1" ht="12">
      <c r="B139" s="167"/>
      <c r="D139" s="160" t="s">
        <v>152</v>
      </c>
      <c r="E139" s="168" t="s">
        <v>1</v>
      </c>
      <c r="F139" s="169" t="s">
        <v>892</v>
      </c>
      <c r="H139" s="170">
        <v>6.3</v>
      </c>
      <c r="I139" s="171"/>
      <c r="L139" s="167"/>
      <c r="M139" s="172"/>
      <c r="N139" s="173"/>
      <c r="O139" s="173"/>
      <c r="P139" s="173"/>
      <c r="Q139" s="173"/>
      <c r="R139" s="173"/>
      <c r="S139" s="173"/>
      <c r="T139" s="174"/>
      <c r="AT139" s="168" t="s">
        <v>152</v>
      </c>
      <c r="AU139" s="168" t="s">
        <v>85</v>
      </c>
      <c r="AV139" s="14" t="s">
        <v>85</v>
      </c>
      <c r="AW139" s="14" t="s">
        <v>31</v>
      </c>
      <c r="AX139" s="14" t="s">
        <v>83</v>
      </c>
      <c r="AY139" s="168" t="s">
        <v>139</v>
      </c>
    </row>
    <row r="140" spans="2:63" s="12" customFormat="1" ht="22.9" customHeight="1">
      <c r="B140" s="131"/>
      <c r="D140" s="132" t="s">
        <v>74</v>
      </c>
      <c r="E140" s="142" t="s">
        <v>209</v>
      </c>
      <c r="F140" s="142" t="s">
        <v>245</v>
      </c>
      <c r="I140" s="134"/>
      <c r="J140" s="143">
        <f>BK140</f>
        <v>0</v>
      </c>
      <c r="L140" s="131"/>
      <c r="M140" s="136"/>
      <c r="N140" s="137"/>
      <c r="O140" s="137"/>
      <c r="P140" s="138">
        <f>P141+P142+P143+P145</f>
        <v>0</v>
      </c>
      <c r="Q140" s="137"/>
      <c r="R140" s="138">
        <f>R141+R142+R143+R145</f>
        <v>0.0024649999999999997</v>
      </c>
      <c r="S140" s="137"/>
      <c r="T140" s="139">
        <f>T141+T142+T143+T145</f>
        <v>1.68</v>
      </c>
      <c r="AR140" s="132" t="s">
        <v>83</v>
      </c>
      <c r="AT140" s="140" t="s">
        <v>74</v>
      </c>
      <c r="AU140" s="140" t="s">
        <v>83</v>
      </c>
      <c r="AY140" s="132" t="s">
        <v>139</v>
      </c>
      <c r="BK140" s="141">
        <f>BK141+BK142+BK143+BK145</f>
        <v>0</v>
      </c>
    </row>
    <row r="141" spans="1:65" s="2" customFormat="1" ht="22.15" customHeight="1">
      <c r="A141" s="32"/>
      <c r="B141" s="144"/>
      <c r="C141" s="145" t="s">
        <v>140</v>
      </c>
      <c r="D141" s="145" t="s">
        <v>142</v>
      </c>
      <c r="E141" s="146" t="s">
        <v>893</v>
      </c>
      <c r="F141" s="147" t="s">
        <v>894</v>
      </c>
      <c r="G141" s="148" t="s">
        <v>187</v>
      </c>
      <c r="H141" s="149">
        <v>42</v>
      </c>
      <c r="I141" s="150"/>
      <c r="J141" s="151">
        <f>ROUND(I141*H141,2)</f>
        <v>0</v>
      </c>
      <c r="K141" s="152"/>
      <c r="L141" s="33"/>
      <c r="M141" s="153" t="s">
        <v>1</v>
      </c>
      <c r="N141" s="154" t="s">
        <v>40</v>
      </c>
      <c r="O141" s="58"/>
      <c r="P141" s="155">
        <f>O141*H141</f>
        <v>0</v>
      </c>
      <c r="Q141" s="155">
        <v>0</v>
      </c>
      <c r="R141" s="155">
        <f>Q141*H141</f>
        <v>0</v>
      </c>
      <c r="S141" s="155">
        <v>0.04</v>
      </c>
      <c r="T141" s="156">
        <f>S141*H141</f>
        <v>1.68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7" t="s">
        <v>146</v>
      </c>
      <c r="AT141" s="157" t="s">
        <v>142</v>
      </c>
      <c r="AU141" s="157" t="s">
        <v>85</v>
      </c>
      <c r="AY141" s="17" t="s">
        <v>139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7" t="s">
        <v>83</v>
      </c>
      <c r="BK141" s="158">
        <f>ROUND(I141*H141,2)</f>
        <v>0</v>
      </c>
      <c r="BL141" s="17" t="s">
        <v>146</v>
      </c>
      <c r="BM141" s="157" t="s">
        <v>895</v>
      </c>
    </row>
    <row r="142" spans="2:51" s="14" customFormat="1" ht="12">
      <c r="B142" s="167"/>
      <c r="D142" s="160" t="s">
        <v>152</v>
      </c>
      <c r="E142" s="168" t="s">
        <v>1</v>
      </c>
      <c r="F142" s="169" t="s">
        <v>896</v>
      </c>
      <c r="H142" s="170">
        <v>42</v>
      </c>
      <c r="I142" s="171"/>
      <c r="L142" s="167"/>
      <c r="M142" s="172"/>
      <c r="N142" s="173"/>
      <c r="O142" s="173"/>
      <c r="P142" s="173"/>
      <c r="Q142" s="173"/>
      <c r="R142" s="173"/>
      <c r="S142" s="173"/>
      <c r="T142" s="174"/>
      <c r="AT142" s="168" t="s">
        <v>152</v>
      </c>
      <c r="AU142" s="168" t="s">
        <v>85</v>
      </c>
      <c r="AV142" s="14" t="s">
        <v>85</v>
      </c>
      <c r="AW142" s="14" t="s">
        <v>31</v>
      </c>
      <c r="AX142" s="14" t="s">
        <v>83</v>
      </c>
      <c r="AY142" s="168" t="s">
        <v>139</v>
      </c>
    </row>
    <row r="143" spans="2:63" s="12" customFormat="1" ht="20.85" customHeight="1">
      <c r="B143" s="131"/>
      <c r="D143" s="132" t="s">
        <v>74</v>
      </c>
      <c r="E143" s="142" t="s">
        <v>293</v>
      </c>
      <c r="F143" s="142" t="s">
        <v>294</v>
      </c>
      <c r="I143" s="134"/>
      <c r="J143" s="143">
        <f>BK143</f>
        <v>0</v>
      </c>
      <c r="L143" s="131"/>
      <c r="M143" s="136"/>
      <c r="N143" s="137"/>
      <c r="O143" s="137"/>
      <c r="P143" s="138">
        <f>P144</f>
        <v>0</v>
      </c>
      <c r="Q143" s="137"/>
      <c r="R143" s="138">
        <f>R144</f>
        <v>0.0018849999999999997</v>
      </c>
      <c r="S143" s="137"/>
      <c r="T143" s="139">
        <f>T144</f>
        <v>0</v>
      </c>
      <c r="AR143" s="132" t="s">
        <v>83</v>
      </c>
      <c r="AT143" s="140" t="s">
        <v>74</v>
      </c>
      <c r="AU143" s="140" t="s">
        <v>85</v>
      </c>
      <c r="AY143" s="132" t="s">
        <v>139</v>
      </c>
      <c r="BK143" s="141">
        <f>BK144</f>
        <v>0</v>
      </c>
    </row>
    <row r="144" spans="1:65" s="2" customFormat="1" ht="22.15" customHeight="1">
      <c r="A144" s="32"/>
      <c r="B144" s="144"/>
      <c r="C144" s="145" t="s">
        <v>146</v>
      </c>
      <c r="D144" s="145" t="s">
        <v>142</v>
      </c>
      <c r="E144" s="146" t="s">
        <v>296</v>
      </c>
      <c r="F144" s="147" t="s">
        <v>297</v>
      </c>
      <c r="G144" s="148" t="s">
        <v>150</v>
      </c>
      <c r="H144" s="149">
        <v>14.5</v>
      </c>
      <c r="I144" s="150"/>
      <c r="J144" s="151">
        <f>ROUND(I144*H144,2)</f>
        <v>0</v>
      </c>
      <c r="K144" s="152"/>
      <c r="L144" s="33"/>
      <c r="M144" s="153" t="s">
        <v>1</v>
      </c>
      <c r="N144" s="154" t="s">
        <v>40</v>
      </c>
      <c r="O144" s="58"/>
      <c r="P144" s="155">
        <f>O144*H144</f>
        <v>0</v>
      </c>
      <c r="Q144" s="155">
        <v>0.00013</v>
      </c>
      <c r="R144" s="155">
        <f>Q144*H144</f>
        <v>0.0018849999999999997</v>
      </c>
      <c r="S144" s="155">
        <v>0</v>
      </c>
      <c r="T144" s="156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7" t="s">
        <v>146</v>
      </c>
      <c r="AT144" s="157" t="s">
        <v>142</v>
      </c>
      <c r="AU144" s="157" t="s">
        <v>140</v>
      </c>
      <c r="AY144" s="17" t="s">
        <v>139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7" t="s">
        <v>83</v>
      </c>
      <c r="BK144" s="158">
        <f>ROUND(I144*H144,2)</f>
        <v>0</v>
      </c>
      <c r="BL144" s="17" t="s">
        <v>146</v>
      </c>
      <c r="BM144" s="157" t="s">
        <v>897</v>
      </c>
    </row>
    <row r="145" spans="2:63" s="12" customFormat="1" ht="20.85" customHeight="1">
      <c r="B145" s="131"/>
      <c r="D145" s="132" t="s">
        <v>74</v>
      </c>
      <c r="E145" s="142" t="s">
        <v>299</v>
      </c>
      <c r="F145" s="142" t="s">
        <v>300</v>
      </c>
      <c r="I145" s="134"/>
      <c r="J145" s="143">
        <f>BK145</f>
        <v>0</v>
      </c>
      <c r="L145" s="131"/>
      <c r="M145" s="136"/>
      <c r="N145" s="137"/>
      <c r="O145" s="137"/>
      <c r="P145" s="138">
        <f>P146</f>
        <v>0</v>
      </c>
      <c r="Q145" s="137"/>
      <c r="R145" s="138">
        <f>R146</f>
        <v>0.00058</v>
      </c>
      <c r="S145" s="137"/>
      <c r="T145" s="139">
        <f>T146</f>
        <v>0</v>
      </c>
      <c r="AR145" s="132" t="s">
        <v>83</v>
      </c>
      <c r="AT145" s="140" t="s">
        <v>74</v>
      </c>
      <c r="AU145" s="140" t="s">
        <v>85</v>
      </c>
      <c r="AY145" s="132" t="s">
        <v>139</v>
      </c>
      <c r="BK145" s="141">
        <f>BK146</f>
        <v>0</v>
      </c>
    </row>
    <row r="146" spans="1:65" s="2" customFormat="1" ht="22.15" customHeight="1">
      <c r="A146" s="32"/>
      <c r="B146" s="144"/>
      <c r="C146" s="145" t="s">
        <v>171</v>
      </c>
      <c r="D146" s="145" t="s">
        <v>142</v>
      </c>
      <c r="E146" s="146" t="s">
        <v>302</v>
      </c>
      <c r="F146" s="147" t="s">
        <v>303</v>
      </c>
      <c r="G146" s="148" t="s">
        <v>150</v>
      </c>
      <c r="H146" s="149">
        <v>14.5</v>
      </c>
      <c r="I146" s="150"/>
      <c r="J146" s="151">
        <f>ROUND(I146*H146,2)</f>
        <v>0</v>
      </c>
      <c r="K146" s="152"/>
      <c r="L146" s="33"/>
      <c r="M146" s="153" t="s">
        <v>1</v>
      </c>
      <c r="N146" s="154" t="s">
        <v>40</v>
      </c>
      <c r="O146" s="58"/>
      <c r="P146" s="155">
        <f>O146*H146</f>
        <v>0</v>
      </c>
      <c r="Q146" s="155">
        <v>4E-05</v>
      </c>
      <c r="R146" s="155">
        <f>Q146*H146</f>
        <v>0.00058</v>
      </c>
      <c r="S146" s="155">
        <v>0</v>
      </c>
      <c r="T146" s="156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146</v>
      </c>
      <c r="AT146" s="157" t="s">
        <v>142</v>
      </c>
      <c r="AU146" s="157" t="s">
        <v>140</v>
      </c>
      <c r="AY146" s="17" t="s">
        <v>139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7" t="s">
        <v>83</v>
      </c>
      <c r="BK146" s="158">
        <f>ROUND(I146*H146,2)</f>
        <v>0</v>
      </c>
      <c r="BL146" s="17" t="s">
        <v>146</v>
      </c>
      <c r="BM146" s="157" t="s">
        <v>898</v>
      </c>
    </row>
    <row r="147" spans="2:63" s="12" customFormat="1" ht="22.9" customHeight="1">
      <c r="B147" s="131"/>
      <c r="D147" s="132" t="s">
        <v>74</v>
      </c>
      <c r="E147" s="142" t="s">
        <v>305</v>
      </c>
      <c r="F147" s="142" t="s">
        <v>306</v>
      </c>
      <c r="I147" s="134"/>
      <c r="J147" s="143">
        <f>BK147</f>
        <v>0</v>
      </c>
      <c r="L147" s="131"/>
      <c r="M147" s="136"/>
      <c r="N147" s="137"/>
      <c r="O147" s="137"/>
      <c r="P147" s="138">
        <f>SUM(P148:P152)</f>
        <v>0</v>
      </c>
      <c r="Q147" s="137"/>
      <c r="R147" s="138">
        <f>SUM(R148:R152)</f>
        <v>0</v>
      </c>
      <c r="S147" s="137"/>
      <c r="T147" s="139">
        <f>SUM(T148:T152)</f>
        <v>0</v>
      </c>
      <c r="AR147" s="132" t="s">
        <v>83</v>
      </c>
      <c r="AT147" s="140" t="s">
        <v>74</v>
      </c>
      <c r="AU147" s="140" t="s">
        <v>83</v>
      </c>
      <c r="AY147" s="132" t="s">
        <v>139</v>
      </c>
      <c r="BK147" s="141">
        <f>SUM(BK148:BK152)</f>
        <v>0</v>
      </c>
    </row>
    <row r="148" spans="1:65" s="2" customFormat="1" ht="22.15" customHeight="1">
      <c r="A148" s="32"/>
      <c r="B148" s="144"/>
      <c r="C148" s="145" t="s">
        <v>162</v>
      </c>
      <c r="D148" s="145" t="s">
        <v>142</v>
      </c>
      <c r="E148" s="146" t="s">
        <v>308</v>
      </c>
      <c r="F148" s="147" t="s">
        <v>309</v>
      </c>
      <c r="G148" s="148" t="s">
        <v>310</v>
      </c>
      <c r="H148" s="149">
        <v>2.006</v>
      </c>
      <c r="I148" s="150"/>
      <c r="J148" s="151">
        <f>ROUND(I148*H148,2)</f>
        <v>0</v>
      </c>
      <c r="K148" s="152"/>
      <c r="L148" s="33"/>
      <c r="M148" s="153" t="s">
        <v>1</v>
      </c>
      <c r="N148" s="154" t="s">
        <v>40</v>
      </c>
      <c r="O148" s="58"/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7" t="s">
        <v>146</v>
      </c>
      <c r="AT148" s="157" t="s">
        <v>142</v>
      </c>
      <c r="AU148" s="157" t="s">
        <v>85</v>
      </c>
      <c r="AY148" s="17" t="s">
        <v>139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7" t="s">
        <v>83</v>
      </c>
      <c r="BK148" s="158">
        <f>ROUND(I148*H148,2)</f>
        <v>0</v>
      </c>
      <c r="BL148" s="17" t="s">
        <v>146</v>
      </c>
      <c r="BM148" s="157" t="s">
        <v>899</v>
      </c>
    </row>
    <row r="149" spans="1:65" s="2" customFormat="1" ht="22.15" customHeight="1">
      <c r="A149" s="32"/>
      <c r="B149" s="144"/>
      <c r="C149" s="145" t="s">
        <v>184</v>
      </c>
      <c r="D149" s="145" t="s">
        <v>142</v>
      </c>
      <c r="E149" s="146" t="s">
        <v>313</v>
      </c>
      <c r="F149" s="147" t="s">
        <v>314</v>
      </c>
      <c r="G149" s="148" t="s">
        <v>310</v>
      </c>
      <c r="H149" s="149">
        <v>2.006</v>
      </c>
      <c r="I149" s="150"/>
      <c r="J149" s="151">
        <f>ROUND(I149*H149,2)</f>
        <v>0</v>
      </c>
      <c r="K149" s="152"/>
      <c r="L149" s="33"/>
      <c r="M149" s="153" t="s">
        <v>1</v>
      </c>
      <c r="N149" s="154" t="s">
        <v>40</v>
      </c>
      <c r="O149" s="58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146</v>
      </c>
      <c r="AT149" s="157" t="s">
        <v>142</v>
      </c>
      <c r="AU149" s="157" t="s">
        <v>85</v>
      </c>
      <c r="AY149" s="17" t="s">
        <v>139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7" t="s">
        <v>83</v>
      </c>
      <c r="BK149" s="158">
        <f>ROUND(I149*H149,2)</f>
        <v>0</v>
      </c>
      <c r="BL149" s="17" t="s">
        <v>146</v>
      </c>
      <c r="BM149" s="157" t="s">
        <v>900</v>
      </c>
    </row>
    <row r="150" spans="1:65" s="2" customFormat="1" ht="22.15" customHeight="1">
      <c r="A150" s="32"/>
      <c r="B150" s="144"/>
      <c r="C150" s="145" t="s">
        <v>198</v>
      </c>
      <c r="D150" s="145" t="s">
        <v>142</v>
      </c>
      <c r="E150" s="146" t="s">
        <v>317</v>
      </c>
      <c r="F150" s="147" t="s">
        <v>318</v>
      </c>
      <c r="G150" s="148" t="s">
        <v>310</v>
      </c>
      <c r="H150" s="149">
        <v>48.144</v>
      </c>
      <c r="I150" s="150"/>
      <c r="J150" s="151">
        <f>ROUND(I150*H150,2)</f>
        <v>0</v>
      </c>
      <c r="K150" s="152"/>
      <c r="L150" s="33"/>
      <c r="M150" s="153" t="s">
        <v>1</v>
      </c>
      <c r="N150" s="154" t="s">
        <v>40</v>
      </c>
      <c r="O150" s="58"/>
      <c r="P150" s="155">
        <f>O150*H150</f>
        <v>0</v>
      </c>
      <c r="Q150" s="155">
        <v>0</v>
      </c>
      <c r="R150" s="155">
        <f>Q150*H150</f>
        <v>0</v>
      </c>
      <c r="S150" s="155">
        <v>0</v>
      </c>
      <c r="T150" s="156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7" t="s">
        <v>146</v>
      </c>
      <c r="AT150" s="157" t="s">
        <v>142</v>
      </c>
      <c r="AU150" s="157" t="s">
        <v>85</v>
      </c>
      <c r="AY150" s="17" t="s">
        <v>139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7" t="s">
        <v>83</v>
      </c>
      <c r="BK150" s="158">
        <f>ROUND(I150*H150,2)</f>
        <v>0</v>
      </c>
      <c r="BL150" s="17" t="s">
        <v>146</v>
      </c>
      <c r="BM150" s="157" t="s">
        <v>901</v>
      </c>
    </row>
    <row r="151" spans="2:51" s="14" customFormat="1" ht="12">
      <c r="B151" s="167"/>
      <c r="D151" s="160" t="s">
        <v>152</v>
      </c>
      <c r="F151" s="169" t="s">
        <v>902</v>
      </c>
      <c r="H151" s="170">
        <v>48.144</v>
      </c>
      <c r="I151" s="171"/>
      <c r="L151" s="167"/>
      <c r="M151" s="172"/>
      <c r="N151" s="173"/>
      <c r="O151" s="173"/>
      <c r="P151" s="173"/>
      <c r="Q151" s="173"/>
      <c r="R151" s="173"/>
      <c r="S151" s="173"/>
      <c r="T151" s="174"/>
      <c r="AT151" s="168" t="s">
        <v>152</v>
      </c>
      <c r="AU151" s="168" t="s">
        <v>85</v>
      </c>
      <c r="AV151" s="14" t="s">
        <v>85</v>
      </c>
      <c r="AW151" s="14" t="s">
        <v>3</v>
      </c>
      <c r="AX151" s="14" t="s">
        <v>83</v>
      </c>
      <c r="AY151" s="168" t="s">
        <v>139</v>
      </c>
    </row>
    <row r="152" spans="1:65" s="2" customFormat="1" ht="22.15" customHeight="1">
      <c r="A152" s="32"/>
      <c r="B152" s="144"/>
      <c r="C152" s="145" t="s">
        <v>209</v>
      </c>
      <c r="D152" s="145" t="s">
        <v>142</v>
      </c>
      <c r="E152" s="146" t="s">
        <v>322</v>
      </c>
      <c r="F152" s="147" t="s">
        <v>323</v>
      </c>
      <c r="G152" s="148" t="s">
        <v>310</v>
      </c>
      <c r="H152" s="149">
        <v>2.006</v>
      </c>
      <c r="I152" s="150"/>
      <c r="J152" s="151">
        <f>ROUND(I152*H152,2)</f>
        <v>0</v>
      </c>
      <c r="K152" s="152"/>
      <c r="L152" s="33"/>
      <c r="M152" s="153" t="s">
        <v>1</v>
      </c>
      <c r="N152" s="154" t="s">
        <v>40</v>
      </c>
      <c r="O152" s="58"/>
      <c r="P152" s="155">
        <f>O152*H152</f>
        <v>0</v>
      </c>
      <c r="Q152" s="155">
        <v>0</v>
      </c>
      <c r="R152" s="155">
        <f>Q152*H152</f>
        <v>0</v>
      </c>
      <c r="S152" s="155">
        <v>0</v>
      </c>
      <c r="T152" s="156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7" t="s">
        <v>146</v>
      </c>
      <c r="AT152" s="157" t="s">
        <v>142</v>
      </c>
      <c r="AU152" s="157" t="s">
        <v>85</v>
      </c>
      <c r="AY152" s="17" t="s">
        <v>139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7" t="s">
        <v>83</v>
      </c>
      <c r="BK152" s="158">
        <f>ROUND(I152*H152,2)</f>
        <v>0</v>
      </c>
      <c r="BL152" s="17" t="s">
        <v>146</v>
      </c>
      <c r="BM152" s="157" t="s">
        <v>903</v>
      </c>
    </row>
    <row r="153" spans="2:63" s="12" customFormat="1" ht="22.9" customHeight="1">
      <c r="B153" s="131"/>
      <c r="D153" s="132" t="s">
        <v>74</v>
      </c>
      <c r="E153" s="142" t="s">
        <v>325</v>
      </c>
      <c r="F153" s="142" t="s">
        <v>326</v>
      </c>
      <c r="I153" s="134"/>
      <c r="J153" s="143">
        <f>BK153</f>
        <v>0</v>
      </c>
      <c r="L153" s="131"/>
      <c r="M153" s="136"/>
      <c r="N153" s="137"/>
      <c r="O153" s="137"/>
      <c r="P153" s="138">
        <f>P154</f>
        <v>0</v>
      </c>
      <c r="Q153" s="137"/>
      <c r="R153" s="138">
        <f>R154</f>
        <v>0</v>
      </c>
      <c r="S153" s="137"/>
      <c r="T153" s="139">
        <f>T154</f>
        <v>0</v>
      </c>
      <c r="AR153" s="132" t="s">
        <v>83</v>
      </c>
      <c r="AT153" s="140" t="s">
        <v>74</v>
      </c>
      <c r="AU153" s="140" t="s">
        <v>83</v>
      </c>
      <c r="AY153" s="132" t="s">
        <v>139</v>
      </c>
      <c r="BK153" s="141">
        <f>BK154</f>
        <v>0</v>
      </c>
    </row>
    <row r="154" spans="1:65" s="2" customFormat="1" ht="13.9" customHeight="1">
      <c r="A154" s="32"/>
      <c r="B154" s="144"/>
      <c r="C154" s="145" t="s">
        <v>213</v>
      </c>
      <c r="D154" s="145" t="s">
        <v>142</v>
      </c>
      <c r="E154" s="146" t="s">
        <v>328</v>
      </c>
      <c r="F154" s="147" t="s">
        <v>329</v>
      </c>
      <c r="G154" s="148" t="s">
        <v>310</v>
      </c>
      <c r="H154" s="149">
        <v>0.248</v>
      </c>
      <c r="I154" s="150"/>
      <c r="J154" s="151">
        <f>ROUND(I154*H154,2)</f>
        <v>0</v>
      </c>
      <c r="K154" s="152"/>
      <c r="L154" s="33"/>
      <c r="M154" s="153" t="s">
        <v>1</v>
      </c>
      <c r="N154" s="154" t="s">
        <v>40</v>
      </c>
      <c r="O154" s="58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7" t="s">
        <v>146</v>
      </c>
      <c r="AT154" s="157" t="s">
        <v>142</v>
      </c>
      <c r="AU154" s="157" t="s">
        <v>85</v>
      </c>
      <c r="AY154" s="17" t="s">
        <v>139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7" t="s">
        <v>83</v>
      </c>
      <c r="BK154" s="158">
        <f>ROUND(I154*H154,2)</f>
        <v>0</v>
      </c>
      <c r="BL154" s="17" t="s">
        <v>146</v>
      </c>
      <c r="BM154" s="157" t="s">
        <v>904</v>
      </c>
    </row>
    <row r="155" spans="2:63" s="12" customFormat="1" ht="25.9" customHeight="1">
      <c r="B155" s="131"/>
      <c r="D155" s="132" t="s">
        <v>74</v>
      </c>
      <c r="E155" s="133" t="s">
        <v>331</v>
      </c>
      <c r="F155" s="133" t="s">
        <v>332</v>
      </c>
      <c r="I155" s="134"/>
      <c r="J155" s="135">
        <f>BK155</f>
        <v>0</v>
      </c>
      <c r="L155" s="131"/>
      <c r="M155" s="136"/>
      <c r="N155" s="137"/>
      <c r="O155" s="137"/>
      <c r="P155" s="138">
        <f>P156+P161+P175+P192+P213</f>
        <v>0</v>
      </c>
      <c r="Q155" s="137"/>
      <c r="R155" s="138">
        <f>R156+R161+R175+R192+R213</f>
        <v>0.14337</v>
      </c>
      <c r="S155" s="137"/>
      <c r="T155" s="139">
        <f>T156+T161+T175+T192+T213</f>
        <v>0.3264</v>
      </c>
      <c r="AR155" s="132" t="s">
        <v>85</v>
      </c>
      <c r="AT155" s="140" t="s">
        <v>74</v>
      </c>
      <c r="AU155" s="140" t="s">
        <v>75</v>
      </c>
      <c r="AY155" s="132" t="s">
        <v>139</v>
      </c>
      <c r="BK155" s="141">
        <f>BK156+BK161+BK175+BK192+BK213</f>
        <v>0</v>
      </c>
    </row>
    <row r="156" spans="2:63" s="12" customFormat="1" ht="22.9" customHeight="1">
      <c r="B156" s="131"/>
      <c r="D156" s="132" t="s">
        <v>74</v>
      </c>
      <c r="E156" s="142" t="s">
        <v>905</v>
      </c>
      <c r="F156" s="142" t="s">
        <v>906</v>
      </c>
      <c r="I156" s="134"/>
      <c r="J156" s="143">
        <f>BK156</f>
        <v>0</v>
      </c>
      <c r="L156" s="131"/>
      <c r="M156" s="136"/>
      <c r="N156" s="137"/>
      <c r="O156" s="137"/>
      <c r="P156" s="138">
        <f>SUM(P157:P160)</f>
        <v>0</v>
      </c>
      <c r="Q156" s="137"/>
      <c r="R156" s="138">
        <f>SUM(R157:R160)</f>
        <v>0.00499</v>
      </c>
      <c r="S156" s="137"/>
      <c r="T156" s="139">
        <f>SUM(T157:T160)</f>
        <v>0</v>
      </c>
      <c r="AR156" s="132" t="s">
        <v>85</v>
      </c>
      <c r="AT156" s="140" t="s">
        <v>74</v>
      </c>
      <c r="AU156" s="140" t="s">
        <v>83</v>
      </c>
      <c r="AY156" s="132" t="s">
        <v>139</v>
      </c>
      <c r="BK156" s="141">
        <f>SUM(BK157:BK160)</f>
        <v>0</v>
      </c>
    </row>
    <row r="157" spans="1:65" s="2" customFormat="1" ht="22.15" customHeight="1">
      <c r="A157" s="32"/>
      <c r="B157" s="144"/>
      <c r="C157" s="145" t="s">
        <v>217</v>
      </c>
      <c r="D157" s="145" t="s">
        <v>142</v>
      </c>
      <c r="E157" s="146" t="s">
        <v>907</v>
      </c>
      <c r="F157" s="147" t="s">
        <v>908</v>
      </c>
      <c r="G157" s="148" t="s">
        <v>145</v>
      </c>
      <c r="H157" s="149">
        <v>1</v>
      </c>
      <c r="I157" s="150"/>
      <c r="J157" s="151">
        <f>ROUND(I157*H157,2)</f>
        <v>0</v>
      </c>
      <c r="K157" s="152"/>
      <c r="L157" s="33"/>
      <c r="M157" s="153" t="s">
        <v>1</v>
      </c>
      <c r="N157" s="154" t="s">
        <v>40</v>
      </c>
      <c r="O157" s="58"/>
      <c r="P157" s="155">
        <f>O157*H157</f>
        <v>0</v>
      </c>
      <c r="Q157" s="155">
        <v>0.00019</v>
      </c>
      <c r="R157" s="155">
        <f>Q157*H157</f>
        <v>0.00019</v>
      </c>
      <c r="S157" s="155">
        <v>0</v>
      </c>
      <c r="T157" s="156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7" t="s">
        <v>261</v>
      </c>
      <c r="AT157" s="157" t="s">
        <v>142</v>
      </c>
      <c r="AU157" s="157" t="s">
        <v>85</v>
      </c>
      <c r="AY157" s="17" t="s">
        <v>139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7" t="s">
        <v>83</v>
      </c>
      <c r="BK157" s="158">
        <f>ROUND(I157*H157,2)</f>
        <v>0</v>
      </c>
      <c r="BL157" s="17" t="s">
        <v>261</v>
      </c>
      <c r="BM157" s="157" t="s">
        <v>909</v>
      </c>
    </row>
    <row r="158" spans="1:65" s="2" customFormat="1" ht="34.9" customHeight="1">
      <c r="A158" s="32"/>
      <c r="B158" s="144"/>
      <c r="C158" s="183" t="s">
        <v>237</v>
      </c>
      <c r="D158" s="183" t="s">
        <v>286</v>
      </c>
      <c r="E158" s="184" t="s">
        <v>910</v>
      </c>
      <c r="F158" s="185" t="s">
        <v>911</v>
      </c>
      <c r="G158" s="186" t="s">
        <v>150</v>
      </c>
      <c r="H158" s="187">
        <v>1</v>
      </c>
      <c r="I158" s="188"/>
      <c r="J158" s="189">
        <f>ROUND(I158*H158,2)</f>
        <v>0</v>
      </c>
      <c r="K158" s="190"/>
      <c r="L158" s="191"/>
      <c r="M158" s="192" t="s">
        <v>1</v>
      </c>
      <c r="N158" s="193" t="s">
        <v>40</v>
      </c>
      <c r="O158" s="58"/>
      <c r="P158" s="155">
        <f>O158*H158</f>
        <v>0</v>
      </c>
      <c r="Q158" s="155">
        <v>0.0048</v>
      </c>
      <c r="R158" s="155">
        <f>Q158*H158</f>
        <v>0.0048</v>
      </c>
      <c r="S158" s="155">
        <v>0</v>
      </c>
      <c r="T158" s="156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7" t="s">
        <v>343</v>
      </c>
      <c r="AT158" s="157" t="s">
        <v>286</v>
      </c>
      <c r="AU158" s="157" t="s">
        <v>85</v>
      </c>
      <c r="AY158" s="17" t="s">
        <v>139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7" t="s">
        <v>83</v>
      </c>
      <c r="BK158" s="158">
        <f>ROUND(I158*H158,2)</f>
        <v>0</v>
      </c>
      <c r="BL158" s="17" t="s">
        <v>261</v>
      </c>
      <c r="BM158" s="157" t="s">
        <v>912</v>
      </c>
    </row>
    <row r="159" spans="1:65" s="2" customFormat="1" ht="22.15" customHeight="1">
      <c r="A159" s="32"/>
      <c r="B159" s="144"/>
      <c r="C159" s="145" t="s">
        <v>241</v>
      </c>
      <c r="D159" s="145" t="s">
        <v>142</v>
      </c>
      <c r="E159" s="146" t="s">
        <v>913</v>
      </c>
      <c r="F159" s="147" t="s">
        <v>914</v>
      </c>
      <c r="G159" s="148" t="s">
        <v>310</v>
      </c>
      <c r="H159" s="149">
        <v>0.005</v>
      </c>
      <c r="I159" s="150"/>
      <c r="J159" s="151">
        <f>ROUND(I159*H159,2)</f>
        <v>0</v>
      </c>
      <c r="K159" s="152"/>
      <c r="L159" s="33"/>
      <c r="M159" s="153" t="s">
        <v>1</v>
      </c>
      <c r="N159" s="154" t="s">
        <v>40</v>
      </c>
      <c r="O159" s="58"/>
      <c r="P159" s="155">
        <f>O159*H159</f>
        <v>0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7" t="s">
        <v>261</v>
      </c>
      <c r="AT159" s="157" t="s">
        <v>142</v>
      </c>
      <c r="AU159" s="157" t="s">
        <v>85</v>
      </c>
      <c r="AY159" s="17" t="s">
        <v>139</v>
      </c>
      <c r="BE159" s="158">
        <f>IF(N159="základní",J159,0)</f>
        <v>0</v>
      </c>
      <c r="BF159" s="158">
        <f>IF(N159="snížená",J159,0)</f>
        <v>0</v>
      </c>
      <c r="BG159" s="158">
        <f>IF(N159="zákl. přenesená",J159,0)</f>
        <v>0</v>
      </c>
      <c r="BH159" s="158">
        <f>IF(N159="sníž. přenesená",J159,0)</f>
        <v>0</v>
      </c>
      <c r="BI159" s="158">
        <f>IF(N159="nulová",J159,0)</f>
        <v>0</v>
      </c>
      <c r="BJ159" s="17" t="s">
        <v>83</v>
      </c>
      <c r="BK159" s="158">
        <f>ROUND(I159*H159,2)</f>
        <v>0</v>
      </c>
      <c r="BL159" s="17" t="s">
        <v>261</v>
      </c>
      <c r="BM159" s="157" t="s">
        <v>915</v>
      </c>
    </row>
    <row r="160" spans="1:65" s="2" customFormat="1" ht="22.15" customHeight="1">
      <c r="A160" s="32"/>
      <c r="B160" s="144"/>
      <c r="C160" s="145" t="s">
        <v>246</v>
      </c>
      <c r="D160" s="145" t="s">
        <v>142</v>
      </c>
      <c r="E160" s="146" t="s">
        <v>916</v>
      </c>
      <c r="F160" s="147" t="s">
        <v>917</v>
      </c>
      <c r="G160" s="148" t="s">
        <v>310</v>
      </c>
      <c r="H160" s="149">
        <v>0.005</v>
      </c>
      <c r="I160" s="150"/>
      <c r="J160" s="151">
        <f>ROUND(I160*H160,2)</f>
        <v>0</v>
      </c>
      <c r="K160" s="152"/>
      <c r="L160" s="33"/>
      <c r="M160" s="153" t="s">
        <v>1</v>
      </c>
      <c r="N160" s="154" t="s">
        <v>40</v>
      </c>
      <c r="O160" s="58"/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7" t="s">
        <v>261</v>
      </c>
      <c r="AT160" s="157" t="s">
        <v>142</v>
      </c>
      <c r="AU160" s="157" t="s">
        <v>85</v>
      </c>
      <c r="AY160" s="17" t="s">
        <v>139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7" t="s">
        <v>83</v>
      </c>
      <c r="BK160" s="158">
        <f>ROUND(I160*H160,2)</f>
        <v>0</v>
      </c>
      <c r="BL160" s="17" t="s">
        <v>261</v>
      </c>
      <c r="BM160" s="157" t="s">
        <v>918</v>
      </c>
    </row>
    <row r="161" spans="2:63" s="12" customFormat="1" ht="22.9" customHeight="1">
      <c r="B161" s="131"/>
      <c r="D161" s="132" t="s">
        <v>74</v>
      </c>
      <c r="E161" s="142" t="s">
        <v>919</v>
      </c>
      <c r="F161" s="142" t="s">
        <v>920</v>
      </c>
      <c r="I161" s="134"/>
      <c r="J161" s="143">
        <f>BK161</f>
        <v>0</v>
      </c>
      <c r="L161" s="131"/>
      <c r="M161" s="136"/>
      <c r="N161" s="137"/>
      <c r="O161" s="137"/>
      <c r="P161" s="138">
        <f>SUM(P162:P174)</f>
        <v>0</v>
      </c>
      <c r="Q161" s="137"/>
      <c r="R161" s="138">
        <f>SUM(R162:R174)</f>
        <v>0.023219999999999998</v>
      </c>
      <c r="S161" s="137"/>
      <c r="T161" s="139">
        <f>SUM(T162:T174)</f>
        <v>0.1492</v>
      </c>
      <c r="AR161" s="132" t="s">
        <v>85</v>
      </c>
      <c r="AT161" s="140" t="s">
        <v>74</v>
      </c>
      <c r="AU161" s="140" t="s">
        <v>83</v>
      </c>
      <c r="AY161" s="132" t="s">
        <v>139</v>
      </c>
      <c r="BK161" s="141">
        <f>SUM(BK162:BK174)</f>
        <v>0</v>
      </c>
    </row>
    <row r="162" spans="1:65" s="2" customFormat="1" ht="13.9" customHeight="1">
      <c r="A162" s="32"/>
      <c r="B162" s="144"/>
      <c r="C162" s="145" t="s">
        <v>8</v>
      </c>
      <c r="D162" s="145" t="s">
        <v>142</v>
      </c>
      <c r="E162" s="146" t="s">
        <v>921</v>
      </c>
      <c r="F162" s="147" t="s">
        <v>922</v>
      </c>
      <c r="G162" s="148" t="s">
        <v>187</v>
      </c>
      <c r="H162" s="149">
        <v>10</v>
      </c>
      <c r="I162" s="150"/>
      <c r="J162" s="151">
        <f aca="true" t="shared" si="0" ref="J162:J170">ROUND(I162*H162,2)</f>
        <v>0</v>
      </c>
      <c r="K162" s="152"/>
      <c r="L162" s="33"/>
      <c r="M162" s="153" t="s">
        <v>1</v>
      </c>
      <c r="N162" s="154" t="s">
        <v>40</v>
      </c>
      <c r="O162" s="58"/>
      <c r="P162" s="155">
        <f aca="true" t="shared" si="1" ref="P162:P170">O162*H162</f>
        <v>0</v>
      </c>
      <c r="Q162" s="155">
        <v>0</v>
      </c>
      <c r="R162" s="155">
        <f aca="true" t="shared" si="2" ref="R162:R170">Q162*H162</f>
        <v>0</v>
      </c>
      <c r="S162" s="155">
        <v>0.01492</v>
      </c>
      <c r="T162" s="156">
        <f aca="true" t="shared" si="3" ref="T162:T170">S162*H162</f>
        <v>0.1492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7" t="s">
        <v>261</v>
      </c>
      <c r="AT162" s="157" t="s">
        <v>142</v>
      </c>
      <c r="AU162" s="157" t="s">
        <v>85</v>
      </c>
      <c r="AY162" s="17" t="s">
        <v>139</v>
      </c>
      <c r="BE162" s="158">
        <f aca="true" t="shared" si="4" ref="BE162:BE170">IF(N162="základní",J162,0)</f>
        <v>0</v>
      </c>
      <c r="BF162" s="158">
        <f aca="true" t="shared" si="5" ref="BF162:BF170">IF(N162="snížená",J162,0)</f>
        <v>0</v>
      </c>
      <c r="BG162" s="158">
        <f aca="true" t="shared" si="6" ref="BG162:BG170">IF(N162="zákl. přenesená",J162,0)</f>
        <v>0</v>
      </c>
      <c r="BH162" s="158">
        <f aca="true" t="shared" si="7" ref="BH162:BH170">IF(N162="sníž. přenesená",J162,0)</f>
        <v>0</v>
      </c>
      <c r="BI162" s="158">
        <f aca="true" t="shared" si="8" ref="BI162:BI170">IF(N162="nulová",J162,0)</f>
        <v>0</v>
      </c>
      <c r="BJ162" s="17" t="s">
        <v>83</v>
      </c>
      <c r="BK162" s="158">
        <f aca="true" t="shared" si="9" ref="BK162:BK170">ROUND(I162*H162,2)</f>
        <v>0</v>
      </c>
      <c r="BL162" s="17" t="s">
        <v>261</v>
      </c>
      <c r="BM162" s="157" t="s">
        <v>923</v>
      </c>
    </row>
    <row r="163" spans="1:65" s="2" customFormat="1" ht="13.9" customHeight="1">
      <c r="A163" s="32"/>
      <c r="B163" s="144"/>
      <c r="C163" s="145" t="s">
        <v>261</v>
      </c>
      <c r="D163" s="145" t="s">
        <v>142</v>
      </c>
      <c r="E163" s="146" t="s">
        <v>924</v>
      </c>
      <c r="F163" s="147" t="s">
        <v>925</v>
      </c>
      <c r="G163" s="148" t="s">
        <v>145</v>
      </c>
      <c r="H163" s="149">
        <v>2</v>
      </c>
      <c r="I163" s="150"/>
      <c r="J163" s="151">
        <f t="shared" si="0"/>
        <v>0</v>
      </c>
      <c r="K163" s="152"/>
      <c r="L163" s="33"/>
      <c r="M163" s="153" t="s">
        <v>1</v>
      </c>
      <c r="N163" s="154" t="s">
        <v>40</v>
      </c>
      <c r="O163" s="58"/>
      <c r="P163" s="155">
        <f t="shared" si="1"/>
        <v>0</v>
      </c>
      <c r="Q163" s="155">
        <v>0.00202</v>
      </c>
      <c r="R163" s="155">
        <f t="shared" si="2"/>
        <v>0.00404</v>
      </c>
      <c r="S163" s="155">
        <v>0</v>
      </c>
      <c r="T163" s="156">
        <f t="shared" si="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7" t="s">
        <v>261</v>
      </c>
      <c r="AT163" s="157" t="s">
        <v>142</v>
      </c>
      <c r="AU163" s="157" t="s">
        <v>85</v>
      </c>
      <c r="AY163" s="17" t="s">
        <v>139</v>
      </c>
      <c r="BE163" s="158">
        <f t="shared" si="4"/>
        <v>0</v>
      </c>
      <c r="BF163" s="158">
        <f t="shared" si="5"/>
        <v>0</v>
      </c>
      <c r="BG163" s="158">
        <f t="shared" si="6"/>
        <v>0</v>
      </c>
      <c r="BH163" s="158">
        <f t="shared" si="7"/>
        <v>0</v>
      </c>
      <c r="BI163" s="158">
        <f t="shared" si="8"/>
        <v>0</v>
      </c>
      <c r="BJ163" s="17" t="s">
        <v>83</v>
      </c>
      <c r="BK163" s="158">
        <f t="shared" si="9"/>
        <v>0</v>
      </c>
      <c r="BL163" s="17" t="s">
        <v>261</v>
      </c>
      <c r="BM163" s="157" t="s">
        <v>926</v>
      </c>
    </row>
    <row r="164" spans="1:65" s="2" customFormat="1" ht="13.9" customHeight="1">
      <c r="A164" s="32"/>
      <c r="B164" s="144"/>
      <c r="C164" s="145" t="s">
        <v>267</v>
      </c>
      <c r="D164" s="145" t="s">
        <v>142</v>
      </c>
      <c r="E164" s="146" t="s">
        <v>927</v>
      </c>
      <c r="F164" s="147" t="s">
        <v>928</v>
      </c>
      <c r="G164" s="148" t="s">
        <v>187</v>
      </c>
      <c r="H164" s="149">
        <v>2</v>
      </c>
      <c r="I164" s="150"/>
      <c r="J164" s="151">
        <f t="shared" si="0"/>
        <v>0</v>
      </c>
      <c r="K164" s="152"/>
      <c r="L164" s="33"/>
      <c r="M164" s="153" t="s">
        <v>1</v>
      </c>
      <c r="N164" s="154" t="s">
        <v>40</v>
      </c>
      <c r="O164" s="58"/>
      <c r="P164" s="155">
        <f t="shared" si="1"/>
        <v>0</v>
      </c>
      <c r="Q164" s="155">
        <v>0.00041</v>
      </c>
      <c r="R164" s="155">
        <f t="shared" si="2"/>
        <v>0.00082</v>
      </c>
      <c r="S164" s="155">
        <v>0</v>
      </c>
      <c r="T164" s="156">
        <f t="shared" si="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7" t="s">
        <v>261</v>
      </c>
      <c r="AT164" s="157" t="s">
        <v>142</v>
      </c>
      <c r="AU164" s="157" t="s">
        <v>85</v>
      </c>
      <c r="AY164" s="17" t="s">
        <v>139</v>
      </c>
      <c r="BE164" s="158">
        <f t="shared" si="4"/>
        <v>0</v>
      </c>
      <c r="BF164" s="158">
        <f t="shared" si="5"/>
        <v>0</v>
      </c>
      <c r="BG164" s="158">
        <f t="shared" si="6"/>
        <v>0</v>
      </c>
      <c r="BH164" s="158">
        <f t="shared" si="7"/>
        <v>0</v>
      </c>
      <c r="BI164" s="158">
        <f t="shared" si="8"/>
        <v>0</v>
      </c>
      <c r="BJ164" s="17" t="s">
        <v>83</v>
      </c>
      <c r="BK164" s="158">
        <f t="shared" si="9"/>
        <v>0</v>
      </c>
      <c r="BL164" s="17" t="s">
        <v>261</v>
      </c>
      <c r="BM164" s="157" t="s">
        <v>929</v>
      </c>
    </row>
    <row r="165" spans="1:65" s="2" customFormat="1" ht="13.9" customHeight="1">
      <c r="A165" s="32"/>
      <c r="B165" s="144"/>
      <c r="C165" s="145" t="s">
        <v>272</v>
      </c>
      <c r="D165" s="145" t="s">
        <v>142</v>
      </c>
      <c r="E165" s="146" t="s">
        <v>930</v>
      </c>
      <c r="F165" s="147" t="s">
        <v>931</v>
      </c>
      <c r="G165" s="148" t="s">
        <v>187</v>
      </c>
      <c r="H165" s="149">
        <v>8</v>
      </c>
      <c r="I165" s="150"/>
      <c r="J165" s="151">
        <f t="shared" si="0"/>
        <v>0</v>
      </c>
      <c r="K165" s="152"/>
      <c r="L165" s="33"/>
      <c r="M165" s="153" t="s">
        <v>1</v>
      </c>
      <c r="N165" s="154" t="s">
        <v>40</v>
      </c>
      <c r="O165" s="58"/>
      <c r="P165" s="155">
        <f t="shared" si="1"/>
        <v>0</v>
      </c>
      <c r="Q165" s="155">
        <v>0.00224</v>
      </c>
      <c r="R165" s="155">
        <f t="shared" si="2"/>
        <v>0.01792</v>
      </c>
      <c r="S165" s="155">
        <v>0</v>
      </c>
      <c r="T165" s="156">
        <f t="shared" si="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7" t="s">
        <v>261</v>
      </c>
      <c r="AT165" s="157" t="s">
        <v>142</v>
      </c>
      <c r="AU165" s="157" t="s">
        <v>85</v>
      </c>
      <c r="AY165" s="17" t="s">
        <v>139</v>
      </c>
      <c r="BE165" s="158">
        <f t="shared" si="4"/>
        <v>0</v>
      </c>
      <c r="BF165" s="158">
        <f t="shared" si="5"/>
        <v>0</v>
      </c>
      <c r="BG165" s="158">
        <f t="shared" si="6"/>
        <v>0</v>
      </c>
      <c r="BH165" s="158">
        <f t="shared" si="7"/>
        <v>0</v>
      </c>
      <c r="BI165" s="158">
        <f t="shared" si="8"/>
        <v>0</v>
      </c>
      <c r="BJ165" s="17" t="s">
        <v>83</v>
      </c>
      <c r="BK165" s="158">
        <f t="shared" si="9"/>
        <v>0</v>
      </c>
      <c r="BL165" s="17" t="s">
        <v>261</v>
      </c>
      <c r="BM165" s="157" t="s">
        <v>932</v>
      </c>
    </row>
    <row r="166" spans="1:65" s="2" customFormat="1" ht="13.9" customHeight="1">
      <c r="A166" s="32"/>
      <c r="B166" s="144"/>
      <c r="C166" s="145" t="s">
        <v>279</v>
      </c>
      <c r="D166" s="145" t="s">
        <v>142</v>
      </c>
      <c r="E166" s="146" t="s">
        <v>933</v>
      </c>
      <c r="F166" s="147" t="s">
        <v>934</v>
      </c>
      <c r="G166" s="148" t="s">
        <v>145</v>
      </c>
      <c r="H166" s="149">
        <v>2</v>
      </c>
      <c r="I166" s="150"/>
      <c r="J166" s="151">
        <f t="shared" si="0"/>
        <v>0</v>
      </c>
      <c r="K166" s="152"/>
      <c r="L166" s="33"/>
      <c r="M166" s="153" t="s">
        <v>1</v>
      </c>
      <c r="N166" s="154" t="s">
        <v>40</v>
      </c>
      <c r="O166" s="58"/>
      <c r="P166" s="155">
        <f t="shared" si="1"/>
        <v>0</v>
      </c>
      <c r="Q166" s="155">
        <v>0</v>
      </c>
      <c r="R166" s="155">
        <f t="shared" si="2"/>
        <v>0</v>
      </c>
      <c r="S166" s="155">
        <v>0</v>
      </c>
      <c r="T166" s="156">
        <f t="shared" si="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7" t="s">
        <v>261</v>
      </c>
      <c r="AT166" s="157" t="s">
        <v>142</v>
      </c>
      <c r="AU166" s="157" t="s">
        <v>85</v>
      </c>
      <c r="AY166" s="17" t="s">
        <v>139</v>
      </c>
      <c r="BE166" s="158">
        <f t="shared" si="4"/>
        <v>0</v>
      </c>
      <c r="BF166" s="158">
        <f t="shared" si="5"/>
        <v>0</v>
      </c>
      <c r="BG166" s="158">
        <f t="shared" si="6"/>
        <v>0</v>
      </c>
      <c r="BH166" s="158">
        <f t="shared" si="7"/>
        <v>0</v>
      </c>
      <c r="BI166" s="158">
        <f t="shared" si="8"/>
        <v>0</v>
      </c>
      <c r="BJ166" s="17" t="s">
        <v>83</v>
      </c>
      <c r="BK166" s="158">
        <f t="shared" si="9"/>
        <v>0</v>
      </c>
      <c r="BL166" s="17" t="s">
        <v>261</v>
      </c>
      <c r="BM166" s="157" t="s">
        <v>935</v>
      </c>
    </row>
    <row r="167" spans="1:65" s="2" customFormat="1" ht="13.9" customHeight="1">
      <c r="A167" s="32"/>
      <c r="B167" s="144"/>
      <c r="C167" s="145" t="s">
        <v>285</v>
      </c>
      <c r="D167" s="145" t="s">
        <v>142</v>
      </c>
      <c r="E167" s="146" t="s">
        <v>936</v>
      </c>
      <c r="F167" s="147" t="s">
        <v>937</v>
      </c>
      <c r="G167" s="148" t="s">
        <v>145</v>
      </c>
      <c r="H167" s="149">
        <v>2</v>
      </c>
      <c r="I167" s="150"/>
      <c r="J167" s="151">
        <f t="shared" si="0"/>
        <v>0</v>
      </c>
      <c r="K167" s="152"/>
      <c r="L167" s="33"/>
      <c r="M167" s="153" t="s">
        <v>1</v>
      </c>
      <c r="N167" s="154" t="s">
        <v>40</v>
      </c>
      <c r="O167" s="58"/>
      <c r="P167" s="155">
        <f t="shared" si="1"/>
        <v>0</v>
      </c>
      <c r="Q167" s="155">
        <v>0</v>
      </c>
      <c r="R167" s="155">
        <f t="shared" si="2"/>
        <v>0</v>
      </c>
      <c r="S167" s="155">
        <v>0</v>
      </c>
      <c r="T167" s="156">
        <f t="shared" si="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7" t="s">
        <v>261</v>
      </c>
      <c r="AT167" s="157" t="s">
        <v>142</v>
      </c>
      <c r="AU167" s="157" t="s">
        <v>85</v>
      </c>
      <c r="AY167" s="17" t="s">
        <v>139</v>
      </c>
      <c r="BE167" s="158">
        <f t="shared" si="4"/>
        <v>0</v>
      </c>
      <c r="BF167" s="158">
        <f t="shared" si="5"/>
        <v>0</v>
      </c>
      <c r="BG167" s="158">
        <f t="shared" si="6"/>
        <v>0</v>
      </c>
      <c r="BH167" s="158">
        <f t="shared" si="7"/>
        <v>0</v>
      </c>
      <c r="BI167" s="158">
        <f t="shared" si="8"/>
        <v>0</v>
      </c>
      <c r="BJ167" s="17" t="s">
        <v>83</v>
      </c>
      <c r="BK167" s="158">
        <f t="shared" si="9"/>
        <v>0</v>
      </c>
      <c r="BL167" s="17" t="s">
        <v>261</v>
      </c>
      <c r="BM167" s="157" t="s">
        <v>938</v>
      </c>
    </row>
    <row r="168" spans="1:65" s="2" customFormat="1" ht="13.9" customHeight="1">
      <c r="A168" s="32"/>
      <c r="B168" s="144"/>
      <c r="C168" s="145" t="s">
        <v>7</v>
      </c>
      <c r="D168" s="145" t="s">
        <v>142</v>
      </c>
      <c r="E168" s="146" t="s">
        <v>939</v>
      </c>
      <c r="F168" s="147" t="s">
        <v>940</v>
      </c>
      <c r="G168" s="148" t="s">
        <v>145</v>
      </c>
      <c r="H168" s="149">
        <v>1</v>
      </c>
      <c r="I168" s="150"/>
      <c r="J168" s="151">
        <f t="shared" si="0"/>
        <v>0</v>
      </c>
      <c r="K168" s="152"/>
      <c r="L168" s="33"/>
      <c r="M168" s="153" t="s">
        <v>1</v>
      </c>
      <c r="N168" s="154" t="s">
        <v>40</v>
      </c>
      <c r="O168" s="58"/>
      <c r="P168" s="155">
        <f t="shared" si="1"/>
        <v>0</v>
      </c>
      <c r="Q168" s="155">
        <v>0.00029</v>
      </c>
      <c r="R168" s="155">
        <f t="shared" si="2"/>
        <v>0.00029</v>
      </c>
      <c r="S168" s="155">
        <v>0</v>
      </c>
      <c r="T168" s="156">
        <f t="shared" si="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7" t="s">
        <v>261</v>
      </c>
      <c r="AT168" s="157" t="s">
        <v>142</v>
      </c>
      <c r="AU168" s="157" t="s">
        <v>85</v>
      </c>
      <c r="AY168" s="17" t="s">
        <v>139</v>
      </c>
      <c r="BE168" s="158">
        <f t="shared" si="4"/>
        <v>0</v>
      </c>
      <c r="BF168" s="158">
        <f t="shared" si="5"/>
        <v>0</v>
      </c>
      <c r="BG168" s="158">
        <f t="shared" si="6"/>
        <v>0</v>
      </c>
      <c r="BH168" s="158">
        <f t="shared" si="7"/>
        <v>0</v>
      </c>
      <c r="BI168" s="158">
        <f t="shared" si="8"/>
        <v>0</v>
      </c>
      <c r="BJ168" s="17" t="s">
        <v>83</v>
      </c>
      <c r="BK168" s="158">
        <f t="shared" si="9"/>
        <v>0</v>
      </c>
      <c r="BL168" s="17" t="s">
        <v>261</v>
      </c>
      <c r="BM168" s="157" t="s">
        <v>941</v>
      </c>
    </row>
    <row r="169" spans="1:65" s="2" customFormat="1" ht="13.9" customHeight="1">
      <c r="A169" s="32"/>
      <c r="B169" s="144"/>
      <c r="C169" s="145" t="s">
        <v>295</v>
      </c>
      <c r="D169" s="145" t="s">
        <v>142</v>
      </c>
      <c r="E169" s="146" t="s">
        <v>942</v>
      </c>
      <c r="F169" s="147" t="s">
        <v>943</v>
      </c>
      <c r="G169" s="148" t="s">
        <v>145</v>
      </c>
      <c r="H169" s="149">
        <v>1</v>
      </c>
      <c r="I169" s="150"/>
      <c r="J169" s="151">
        <f t="shared" si="0"/>
        <v>0</v>
      </c>
      <c r="K169" s="152"/>
      <c r="L169" s="33"/>
      <c r="M169" s="153" t="s">
        <v>1</v>
      </c>
      <c r="N169" s="154" t="s">
        <v>40</v>
      </c>
      <c r="O169" s="58"/>
      <c r="P169" s="155">
        <f t="shared" si="1"/>
        <v>0</v>
      </c>
      <c r="Q169" s="155">
        <v>0.00015</v>
      </c>
      <c r="R169" s="155">
        <f t="shared" si="2"/>
        <v>0.00015</v>
      </c>
      <c r="S169" s="155">
        <v>0</v>
      </c>
      <c r="T169" s="156">
        <f t="shared" si="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7" t="s">
        <v>261</v>
      </c>
      <c r="AT169" s="157" t="s">
        <v>142</v>
      </c>
      <c r="AU169" s="157" t="s">
        <v>85</v>
      </c>
      <c r="AY169" s="17" t="s">
        <v>139</v>
      </c>
      <c r="BE169" s="158">
        <f t="shared" si="4"/>
        <v>0</v>
      </c>
      <c r="BF169" s="158">
        <f t="shared" si="5"/>
        <v>0</v>
      </c>
      <c r="BG169" s="158">
        <f t="shared" si="6"/>
        <v>0</v>
      </c>
      <c r="BH169" s="158">
        <f t="shared" si="7"/>
        <v>0</v>
      </c>
      <c r="BI169" s="158">
        <f t="shared" si="8"/>
        <v>0</v>
      </c>
      <c r="BJ169" s="17" t="s">
        <v>83</v>
      </c>
      <c r="BK169" s="158">
        <f t="shared" si="9"/>
        <v>0</v>
      </c>
      <c r="BL169" s="17" t="s">
        <v>261</v>
      </c>
      <c r="BM169" s="157" t="s">
        <v>944</v>
      </c>
    </row>
    <row r="170" spans="1:65" s="2" customFormat="1" ht="13.9" customHeight="1">
      <c r="A170" s="32"/>
      <c r="B170" s="144"/>
      <c r="C170" s="145" t="s">
        <v>301</v>
      </c>
      <c r="D170" s="145" t="s">
        <v>142</v>
      </c>
      <c r="E170" s="146" t="s">
        <v>945</v>
      </c>
      <c r="F170" s="147" t="s">
        <v>946</v>
      </c>
      <c r="G170" s="148" t="s">
        <v>187</v>
      </c>
      <c r="H170" s="149">
        <v>10</v>
      </c>
      <c r="I170" s="150"/>
      <c r="J170" s="151">
        <f t="shared" si="0"/>
        <v>0</v>
      </c>
      <c r="K170" s="152"/>
      <c r="L170" s="33"/>
      <c r="M170" s="153" t="s">
        <v>1</v>
      </c>
      <c r="N170" s="154" t="s">
        <v>40</v>
      </c>
      <c r="O170" s="58"/>
      <c r="P170" s="155">
        <f t="shared" si="1"/>
        <v>0</v>
      </c>
      <c r="Q170" s="155">
        <v>0</v>
      </c>
      <c r="R170" s="155">
        <f t="shared" si="2"/>
        <v>0</v>
      </c>
      <c r="S170" s="155">
        <v>0</v>
      </c>
      <c r="T170" s="156">
        <f t="shared" si="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7" t="s">
        <v>261</v>
      </c>
      <c r="AT170" s="157" t="s">
        <v>142</v>
      </c>
      <c r="AU170" s="157" t="s">
        <v>85</v>
      </c>
      <c r="AY170" s="17" t="s">
        <v>139</v>
      </c>
      <c r="BE170" s="158">
        <f t="shared" si="4"/>
        <v>0</v>
      </c>
      <c r="BF170" s="158">
        <f t="shared" si="5"/>
        <v>0</v>
      </c>
      <c r="BG170" s="158">
        <f t="shared" si="6"/>
        <v>0</v>
      </c>
      <c r="BH170" s="158">
        <f t="shared" si="7"/>
        <v>0</v>
      </c>
      <c r="BI170" s="158">
        <f t="shared" si="8"/>
        <v>0</v>
      </c>
      <c r="BJ170" s="17" t="s">
        <v>83</v>
      </c>
      <c r="BK170" s="158">
        <f t="shared" si="9"/>
        <v>0</v>
      </c>
      <c r="BL170" s="17" t="s">
        <v>261</v>
      </c>
      <c r="BM170" s="157" t="s">
        <v>947</v>
      </c>
    </row>
    <row r="171" spans="2:51" s="14" customFormat="1" ht="12">
      <c r="B171" s="167"/>
      <c r="D171" s="160" t="s">
        <v>152</v>
      </c>
      <c r="E171" s="168" t="s">
        <v>1</v>
      </c>
      <c r="F171" s="169" t="s">
        <v>948</v>
      </c>
      <c r="H171" s="170">
        <v>10</v>
      </c>
      <c r="I171" s="171"/>
      <c r="L171" s="167"/>
      <c r="M171" s="172"/>
      <c r="N171" s="173"/>
      <c r="O171" s="173"/>
      <c r="P171" s="173"/>
      <c r="Q171" s="173"/>
      <c r="R171" s="173"/>
      <c r="S171" s="173"/>
      <c r="T171" s="174"/>
      <c r="AT171" s="168" t="s">
        <v>152</v>
      </c>
      <c r="AU171" s="168" t="s">
        <v>85</v>
      </c>
      <c r="AV171" s="14" t="s">
        <v>85</v>
      </c>
      <c r="AW171" s="14" t="s">
        <v>31</v>
      </c>
      <c r="AX171" s="14" t="s">
        <v>83</v>
      </c>
      <c r="AY171" s="168" t="s">
        <v>139</v>
      </c>
    </row>
    <row r="172" spans="1:65" s="2" customFormat="1" ht="13.9" customHeight="1">
      <c r="A172" s="32"/>
      <c r="B172" s="144"/>
      <c r="C172" s="145" t="s">
        <v>307</v>
      </c>
      <c r="D172" s="145" t="s">
        <v>142</v>
      </c>
      <c r="E172" s="146" t="s">
        <v>949</v>
      </c>
      <c r="F172" s="147" t="s">
        <v>950</v>
      </c>
      <c r="G172" s="148" t="s">
        <v>187</v>
      </c>
      <c r="H172" s="149">
        <v>100</v>
      </c>
      <c r="I172" s="150"/>
      <c r="J172" s="151">
        <f>ROUND(I172*H172,2)</f>
        <v>0</v>
      </c>
      <c r="K172" s="152"/>
      <c r="L172" s="33"/>
      <c r="M172" s="153" t="s">
        <v>1</v>
      </c>
      <c r="N172" s="154" t="s">
        <v>40</v>
      </c>
      <c r="O172" s="58"/>
      <c r="P172" s="155">
        <f>O172*H172</f>
        <v>0</v>
      </c>
      <c r="Q172" s="155">
        <v>0</v>
      </c>
      <c r="R172" s="155">
        <f>Q172*H172</f>
        <v>0</v>
      </c>
      <c r="S172" s="155">
        <v>0</v>
      </c>
      <c r="T172" s="156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7" t="s">
        <v>261</v>
      </c>
      <c r="AT172" s="157" t="s">
        <v>142</v>
      </c>
      <c r="AU172" s="157" t="s">
        <v>85</v>
      </c>
      <c r="AY172" s="17" t="s">
        <v>139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7" t="s">
        <v>83</v>
      </c>
      <c r="BK172" s="158">
        <f>ROUND(I172*H172,2)</f>
        <v>0</v>
      </c>
      <c r="BL172" s="17" t="s">
        <v>261</v>
      </c>
      <c r="BM172" s="157" t="s">
        <v>951</v>
      </c>
    </row>
    <row r="173" spans="1:65" s="2" customFormat="1" ht="22.15" customHeight="1">
      <c r="A173" s="32"/>
      <c r="B173" s="144"/>
      <c r="C173" s="145" t="s">
        <v>312</v>
      </c>
      <c r="D173" s="145" t="s">
        <v>142</v>
      </c>
      <c r="E173" s="146" t="s">
        <v>952</v>
      </c>
      <c r="F173" s="147" t="s">
        <v>953</v>
      </c>
      <c r="G173" s="148" t="s">
        <v>310</v>
      </c>
      <c r="H173" s="149">
        <v>0.023</v>
      </c>
      <c r="I173" s="150"/>
      <c r="J173" s="151">
        <f>ROUND(I173*H173,2)</f>
        <v>0</v>
      </c>
      <c r="K173" s="152"/>
      <c r="L173" s="33"/>
      <c r="M173" s="153" t="s">
        <v>1</v>
      </c>
      <c r="N173" s="154" t="s">
        <v>40</v>
      </c>
      <c r="O173" s="58"/>
      <c r="P173" s="155">
        <f>O173*H173</f>
        <v>0</v>
      </c>
      <c r="Q173" s="155">
        <v>0</v>
      </c>
      <c r="R173" s="155">
        <f>Q173*H173</f>
        <v>0</v>
      </c>
      <c r="S173" s="155">
        <v>0</v>
      </c>
      <c r="T173" s="156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7" t="s">
        <v>261</v>
      </c>
      <c r="AT173" s="157" t="s">
        <v>142</v>
      </c>
      <c r="AU173" s="157" t="s">
        <v>85</v>
      </c>
      <c r="AY173" s="17" t="s">
        <v>139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7" t="s">
        <v>83</v>
      </c>
      <c r="BK173" s="158">
        <f>ROUND(I173*H173,2)</f>
        <v>0</v>
      </c>
      <c r="BL173" s="17" t="s">
        <v>261</v>
      </c>
      <c r="BM173" s="157" t="s">
        <v>954</v>
      </c>
    </row>
    <row r="174" spans="1:65" s="2" customFormat="1" ht="22.15" customHeight="1">
      <c r="A174" s="32"/>
      <c r="B174" s="144"/>
      <c r="C174" s="145" t="s">
        <v>316</v>
      </c>
      <c r="D174" s="145" t="s">
        <v>142</v>
      </c>
      <c r="E174" s="146" t="s">
        <v>955</v>
      </c>
      <c r="F174" s="147" t="s">
        <v>956</v>
      </c>
      <c r="G174" s="148" t="s">
        <v>310</v>
      </c>
      <c r="H174" s="149">
        <v>0.023</v>
      </c>
      <c r="I174" s="150"/>
      <c r="J174" s="151">
        <f>ROUND(I174*H174,2)</f>
        <v>0</v>
      </c>
      <c r="K174" s="152"/>
      <c r="L174" s="33"/>
      <c r="M174" s="153" t="s">
        <v>1</v>
      </c>
      <c r="N174" s="154" t="s">
        <v>40</v>
      </c>
      <c r="O174" s="58"/>
      <c r="P174" s="155">
        <f>O174*H174</f>
        <v>0</v>
      </c>
      <c r="Q174" s="155">
        <v>0</v>
      </c>
      <c r="R174" s="155">
        <f>Q174*H174</f>
        <v>0</v>
      </c>
      <c r="S174" s="155">
        <v>0</v>
      </c>
      <c r="T174" s="156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7" t="s">
        <v>261</v>
      </c>
      <c r="AT174" s="157" t="s">
        <v>142</v>
      </c>
      <c r="AU174" s="157" t="s">
        <v>85</v>
      </c>
      <c r="AY174" s="17" t="s">
        <v>139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7" t="s">
        <v>83</v>
      </c>
      <c r="BK174" s="158">
        <f>ROUND(I174*H174,2)</f>
        <v>0</v>
      </c>
      <c r="BL174" s="17" t="s">
        <v>261</v>
      </c>
      <c r="BM174" s="157" t="s">
        <v>957</v>
      </c>
    </row>
    <row r="175" spans="2:63" s="12" customFormat="1" ht="22.9" customHeight="1">
      <c r="B175" s="131"/>
      <c r="D175" s="132" t="s">
        <v>74</v>
      </c>
      <c r="E175" s="142" t="s">
        <v>958</v>
      </c>
      <c r="F175" s="142" t="s">
        <v>959</v>
      </c>
      <c r="I175" s="134"/>
      <c r="J175" s="143">
        <f>BK175</f>
        <v>0</v>
      </c>
      <c r="L175" s="131"/>
      <c r="M175" s="136"/>
      <c r="N175" s="137"/>
      <c r="O175" s="137"/>
      <c r="P175" s="138">
        <f>SUM(P176:P191)</f>
        <v>0</v>
      </c>
      <c r="Q175" s="137"/>
      <c r="R175" s="138">
        <f>SUM(R176:R191)</f>
        <v>0.05028</v>
      </c>
      <c r="S175" s="137"/>
      <c r="T175" s="139">
        <f>SUM(T176:T191)</f>
        <v>0.06816</v>
      </c>
      <c r="AR175" s="132" t="s">
        <v>85</v>
      </c>
      <c r="AT175" s="140" t="s">
        <v>74</v>
      </c>
      <c r="AU175" s="140" t="s">
        <v>83</v>
      </c>
      <c r="AY175" s="132" t="s">
        <v>139</v>
      </c>
      <c r="BK175" s="141">
        <f>SUM(BK176:BK191)</f>
        <v>0</v>
      </c>
    </row>
    <row r="176" spans="1:65" s="2" customFormat="1" ht="22.15" customHeight="1">
      <c r="A176" s="32"/>
      <c r="B176" s="144"/>
      <c r="C176" s="145" t="s">
        <v>321</v>
      </c>
      <c r="D176" s="145" t="s">
        <v>142</v>
      </c>
      <c r="E176" s="146" t="s">
        <v>960</v>
      </c>
      <c r="F176" s="147" t="s">
        <v>961</v>
      </c>
      <c r="G176" s="148" t="s">
        <v>187</v>
      </c>
      <c r="H176" s="149">
        <v>32</v>
      </c>
      <c r="I176" s="150"/>
      <c r="J176" s="151">
        <f aca="true" t="shared" si="10" ref="J176:J187">ROUND(I176*H176,2)</f>
        <v>0</v>
      </c>
      <c r="K176" s="152"/>
      <c r="L176" s="33"/>
      <c r="M176" s="153" t="s">
        <v>1</v>
      </c>
      <c r="N176" s="154" t="s">
        <v>40</v>
      </c>
      <c r="O176" s="58"/>
      <c r="P176" s="155">
        <f aca="true" t="shared" si="11" ref="P176:P187">O176*H176</f>
        <v>0</v>
      </c>
      <c r="Q176" s="155">
        <v>0</v>
      </c>
      <c r="R176" s="155">
        <f aca="true" t="shared" si="12" ref="R176:R187">Q176*H176</f>
        <v>0</v>
      </c>
      <c r="S176" s="155">
        <v>0.00213</v>
      </c>
      <c r="T176" s="156">
        <f aca="true" t="shared" si="13" ref="T176:T187">S176*H176</f>
        <v>0.06816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7" t="s">
        <v>261</v>
      </c>
      <c r="AT176" s="157" t="s">
        <v>142</v>
      </c>
      <c r="AU176" s="157" t="s">
        <v>85</v>
      </c>
      <c r="AY176" s="17" t="s">
        <v>139</v>
      </c>
      <c r="BE176" s="158">
        <f aca="true" t="shared" si="14" ref="BE176:BE187">IF(N176="základní",J176,0)</f>
        <v>0</v>
      </c>
      <c r="BF176" s="158">
        <f aca="true" t="shared" si="15" ref="BF176:BF187">IF(N176="snížená",J176,0)</f>
        <v>0</v>
      </c>
      <c r="BG176" s="158">
        <f aca="true" t="shared" si="16" ref="BG176:BG187">IF(N176="zákl. přenesená",J176,0)</f>
        <v>0</v>
      </c>
      <c r="BH176" s="158">
        <f aca="true" t="shared" si="17" ref="BH176:BH187">IF(N176="sníž. přenesená",J176,0)</f>
        <v>0</v>
      </c>
      <c r="BI176" s="158">
        <f aca="true" t="shared" si="18" ref="BI176:BI187">IF(N176="nulová",J176,0)</f>
        <v>0</v>
      </c>
      <c r="BJ176" s="17" t="s">
        <v>83</v>
      </c>
      <c r="BK176" s="158">
        <f aca="true" t="shared" si="19" ref="BK176:BK187">ROUND(I176*H176,2)</f>
        <v>0</v>
      </c>
      <c r="BL176" s="17" t="s">
        <v>261</v>
      </c>
      <c r="BM176" s="157" t="s">
        <v>962</v>
      </c>
    </row>
    <row r="177" spans="1:65" s="2" customFormat="1" ht="13.9" customHeight="1">
      <c r="A177" s="32"/>
      <c r="B177" s="144"/>
      <c r="C177" s="145" t="s">
        <v>327</v>
      </c>
      <c r="D177" s="145" t="s">
        <v>142</v>
      </c>
      <c r="E177" s="146" t="s">
        <v>963</v>
      </c>
      <c r="F177" s="147" t="s">
        <v>964</v>
      </c>
      <c r="G177" s="148" t="s">
        <v>145</v>
      </c>
      <c r="H177" s="149">
        <v>2</v>
      </c>
      <c r="I177" s="150"/>
      <c r="J177" s="151">
        <f t="shared" si="10"/>
        <v>0</v>
      </c>
      <c r="K177" s="152"/>
      <c r="L177" s="33"/>
      <c r="M177" s="153" t="s">
        <v>1</v>
      </c>
      <c r="N177" s="154" t="s">
        <v>40</v>
      </c>
      <c r="O177" s="58"/>
      <c r="P177" s="155">
        <f t="shared" si="11"/>
        <v>0</v>
      </c>
      <c r="Q177" s="155">
        <v>0.00043</v>
      </c>
      <c r="R177" s="155">
        <f t="shared" si="12"/>
        <v>0.00086</v>
      </c>
      <c r="S177" s="155">
        <v>0</v>
      </c>
      <c r="T177" s="156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7" t="s">
        <v>261</v>
      </c>
      <c r="AT177" s="157" t="s">
        <v>142</v>
      </c>
      <c r="AU177" s="157" t="s">
        <v>85</v>
      </c>
      <c r="AY177" s="17" t="s">
        <v>139</v>
      </c>
      <c r="BE177" s="158">
        <f t="shared" si="14"/>
        <v>0</v>
      </c>
      <c r="BF177" s="158">
        <f t="shared" si="15"/>
        <v>0</v>
      </c>
      <c r="BG177" s="158">
        <f t="shared" si="16"/>
        <v>0</v>
      </c>
      <c r="BH177" s="158">
        <f t="shared" si="17"/>
        <v>0</v>
      </c>
      <c r="BI177" s="158">
        <f t="shared" si="18"/>
        <v>0</v>
      </c>
      <c r="BJ177" s="17" t="s">
        <v>83</v>
      </c>
      <c r="BK177" s="158">
        <f t="shared" si="19"/>
        <v>0</v>
      </c>
      <c r="BL177" s="17" t="s">
        <v>261</v>
      </c>
      <c r="BM177" s="157" t="s">
        <v>965</v>
      </c>
    </row>
    <row r="178" spans="1:65" s="2" customFormat="1" ht="13.9" customHeight="1">
      <c r="A178" s="32"/>
      <c r="B178" s="144"/>
      <c r="C178" s="145" t="s">
        <v>335</v>
      </c>
      <c r="D178" s="145" t="s">
        <v>142</v>
      </c>
      <c r="E178" s="146" t="s">
        <v>966</v>
      </c>
      <c r="F178" s="147" t="s">
        <v>967</v>
      </c>
      <c r="G178" s="148" t="s">
        <v>145</v>
      </c>
      <c r="H178" s="149">
        <v>2</v>
      </c>
      <c r="I178" s="150"/>
      <c r="J178" s="151">
        <f t="shared" si="10"/>
        <v>0</v>
      </c>
      <c r="K178" s="152"/>
      <c r="L178" s="33"/>
      <c r="M178" s="153" t="s">
        <v>1</v>
      </c>
      <c r="N178" s="154" t="s">
        <v>40</v>
      </c>
      <c r="O178" s="58"/>
      <c r="P178" s="155">
        <f t="shared" si="11"/>
        <v>0</v>
      </c>
      <c r="Q178" s="155">
        <v>0.0012</v>
      </c>
      <c r="R178" s="155">
        <f t="shared" si="12"/>
        <v>0.0024</v>
      </c>
      <c r="S178" s="155">
        <v>0</v>
      </c>
      <c r="T178" s="156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7" t="s">
        <v>261</v>
      </c>
      <c r="AT178" s="157" t="s">
        <v>142</v>
      </c>
      <c r="AU178" s="157" t="s">
        <v>85</v>
      </c>
      <c r="AY178" s="17" t="s">
        <v>139</v>
      </c>
      <c r="BE178" s="158">
        <f t="shared" si="14"/>
        <v>0</v>
      </c>
      <c r="BF178" s="158">
        <f t="shared" si="15"/>
        <v>0</v>
      </c>
      <c r="BG178" s="158">
        <f t="shared" si="16"/>
        <v>0</v>
      </c>
      <c r="BH178" s="158">
        <f t="shared" si="17"/>
        <v>0</v>
      </c>
      <c r="BI178" s="158">
        <f t="shared" si="18"/>
        <v>0</v>
      </c>
      <c r="BJ178" s="17" t="s">
        <v>83</v>
      </c>
      <c r="BK178" s="158">
        <f t="shared" si="19"/>
        <v>0</v>
      </c>
      <c r="BL178" s="17" t="s">
        <v>261</v>
      </c>
      <c r="BM178" s="157" t="s">
        <v>968</v>
      </c>
    </row>
    <row r="179" spans="1:65" s="2" customFormat="1" ht="22.15" customHeight="1">
      <c r="A179" s="32"/>
      <c r="B179" s="144"/>
      <c r="C179" s="145" t="s">
        <v>339</v>
      </c>
      <c r="D179" s="145" t="s">
        <v>142</v>
      </c>
      <c r="E179" s="146" t="s">
        <v>969</v>
      </c>
      <c r="F179" s="147" t="s">
        <v>970</v>
      </c>
      <c r="G179" s="148" t="s">
        <v>187</v>
      </c>
      <c r="H179" s="149">
        <v>24</v>
      </c>
      <c r="I179" s="150"/>
      <c r="J179" s="151">
        <f t="shared" si="10"/>
        <v>0</v>
      </c>
      <c r="K179" s="152"/>
      <c r="L179" s="33"/>
      <c r="M179" s="153" t="s">
        <v>1</v>
      </c>
      <c r="N179" s="154" t="s">
        <v>40</v>
      </c>
      <c r="O179" s="58"/>
      <c r="P179" s="155">
        <f t="shared" si="11"/>
        <v>0</v>
      </c>
      <c r="Q179" s="155">
        <v>0.00084</v>
      </c>
      <c r="R179" s="155">
        <f t="shared" si="12"/>
        <v>0.02016</v>
      </c>
      <c r="S179" s="155">
        <v>0</v>
      </c>
      <c r="T179" s="156">
        <f t="shared" si="1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7" t="s">
        <v>261</v>
      </c>
      <c r="AT179" s="157" t="s">
        <v>142</v>
      </c>
      <c r="AU179" s="157" t="s">
        <v>85</v>
      </c>
      <c r="AY179" s="17" t="s">
        <v>139</v>
      </c>
      <c r="BE179" s="158">
        <f t="shared" si="14"/>
        <v>0</v>
      </c>
      <c r="BF179" s="158">
        <f t="shared" si="15"/>
        <v>0</v>
      </c>
      <c r="BG179" s="158">
        <f t="shared" si="16"/>
        <v>0</v>
      </c>
      <c r="BH179" s="158">
        <f t="shared" si="17"/>
        <v>0</v>
      </c>
      <c r="BI179" s="158">
        <f t="shared" si="18"/>
        <v>0</v>
      </c>
      <c r="BJ179" s="17" t="s">
        <v>83</v>
      </c>
      <c r="BK179" s="158">
        <f t="shared" si="19"/>
        <v>0</v>
      </c>
      <c r="BL179" s="17" t="s">
        <v>261</v>
      </c>
      <c r="BM179" s="157" t="s">
        <v>971</v>
      </c>
    </row>
    <row r="180" spans="1:65" s="2" customFormat="1" ht="22.15" customHeight="1">
      <c r="A180" s="32"/>
      <c r="B180" s="144"/>
      <c r="C180" s="145" t="s">
        <v>345</v>
      </c>
      <c r="D180" s="145" t="s">
        <v>142</v>
      </c>
      <c r="E180" s="146" t="s">
        <v>972</v>
      </c>
      <c r="F180" s="147" t="s">
        <v>973</v>
      </c>
      <c r="G180" s="148" t="s">
        <v>187</v>
      </c>
      <c r="H180" s="149">
        <v>8</v>
      </c>
      <c r="I180" s="150"/>
      <c r="J180" s="151">
        <f t="shared" si="10"/>
        <v>0</v>
      </c>
      <c r="K180" s="152"/>
      <c r="L180" s="33"/>
      <c r="M180" s="153" t="s">
        <v>1</v>
      </c>
      <c r="N180" s="154" t="s">
        <v>40</v>
      </c>
      <c r="O180" s="58"/>
      <c r="P180" s="155">
        <f t="shared" si="11"/>
        <v>0</v>
      </c>
      <c r="Q180" s="155">
        <v>0.00116</v>
      </c>
      <c r="R180" s="155">
        <f t="shared" si="12"/>
        <v>0.00928</v>
      </c>
      <c r="S180" s="155">
        <v>0</v>
      </c>
      <c r="T180" s="156">
        <f t="shared" si="1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7" t="s">
        <v>261</v>
      </c>
      <c r="AT180" s="157" t="s">
        <v>142</v>
      </c>
      <c r="AU180" s="157" t="s">
        <v>85</v>
      </c>
      <c r="AY180" s="17" t="s">
        <v>139</v>
      </c>
      <c r="BE180" s="158">
        <f t="shared" si="14"/>
        <v>0</v>
      </c>
      <c r="BF180" s="158">
        <f t="shared" si="15"/>
        <v>0</v>
      </c>
      <c r="BG180" s="158">
        <f t="shared" si="16"/>
        <v>0</v>
      </c>
      <c r="BH180" s="158">
        <f t="shared" si="17"/>
        <v>0</v>
      </c>
      <c r="BI180" s="158">
        <f t="shared" si="18"/>
        <v>0</v>
      </c>
      <c r="BJ180" s="17" t="s">
        <v>83</v>
      </c>
      <c r="BK180" s="158">
        <f t="shared" si="19"/>
        <v>0</v>
      </c>
      <c r="BL180" s="17" t="s">
        <v>261</v>
      </c>
      <c r="BM180" s="157" t="s">
        <v>974</v>
      </c>
    </row>
    <row r="181" spans="1:65" s="2" customFormat="1" ht="22.15" customHeight="1">
      <c r="A181" s="32"/>
      <c r="B181" s="144"/>
      <c r="C181" s="145" t="s">
        <v>343</v>
      </c>
      <c r="D181" s="145" t="s">
        <v>142</v>
      </c>
      <c r="E181" s="146" t="s">
        <v>975</v>
      </c>
      <c r="F181" s="147" t="s">
        <v>976</v>
      </c>
      <c r="G181" s="148" t="s">
        <v>187</v>
      </c>
      <c r="H181" s="149">
        <v>24</v>
      </c>
      <c r="I181" s="150"/>
      <c r="J181" s="151">
        <f t="shared" si="10"/>
        <v>0</v>
      </c>
      <c r="K181" s="152"/>
      <c r="L181" s="33"/>
      <c r="M181" s="153" t="s">
        <v>1</v>
      </c>
      <c r="N181" s="154" t="s">
        <v>40</v>
      </c>
      <c r="O181" s="58"/>
      <c r="P181" s="155">
        <f t="shared" si="11"/>
        <v>0</v>
      </c>
      <c r="Q181" s="155">
        <v>0.0002</v>
      </c>
      <c r="R181" s="155">
        <f t="shared" si="12"/>
        <v>0.0048000000000000004</v>
      </c>
      <c r="S181" s="155">
        <v>0</v>
      </c>
      <c r="T181" s="156">
        <f t="shared" si="1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7" t="s">
        <v>261</v>
      </c>
      <c r="AT181" s="157" t="s">
        <v>142</v>
      </c>
      <c r="AU181" s="157" t="s">
        <v>85</v>
      </c>
      <c r="AY181" s="17" t="s">
        <v>139</v>
      </c>
      <c r="BE181" s="158">
        <f t="shared" si="14"/>
        <v>0</v>
      </c>
      <c r="BF181" s="158">
        <f t="shared" si="15"/>
        <v>0</v>
      </c>
      <c r="BG181" s="158">
        <f t="shared" si="16"/>
        <v>0</v>
      </c>
      <c r="BH181" s="158">
        <f t="shared" si="17"/>
        <v>0</v>
      </c>
      <c r="BI181" s="158">
        <f t="shared" si="18"/>
        <v>0</v>
      </c>
      <c r="BJ181" s="17" t="s">
        <v>83</v>
      </c>
      <c r="BK181" s="158">
        <f t="shared" si="19"/>
        <v>0</v>
      </c>
      <c r="BL181" s="17" t="s">
        <v>261</v>
      </c>
      <c r="BM181" s="157" t="s">
        <v>977</v>
      </c>
    </row>
    <row r="182" spans="1:65" s="2" customFormat="1" ht="22.15" customHeight="1">
      <c r="A182" s="32"/>
      <c r="B182" s="144"/>
      <c r="C182" s="145" t="s">
        <v>354</v>
      </c>
      <c r="D182" s="145" t="s">
        <v>142</v>
      </c>
      <c r="E182" s="146" t="s">
        <v>978</v>
      </c>
      <c r="F182" s="147" t="s">
        <v>979</v>
      </c>
      <c r="G182" s="148" t="s">
        <v>187</v>
      </c>
      <c r="H182" s="149">
        <v>8</v>
      </c>
      <c r="I182" s="150"/>
      <c r="J182" s="151">
        <f t="shared" si="10"/>
        <v>0</v>
      </c>
      <c r="K182" s="152"/>
      <c r="L182" s="33"/>
      <c r="M182" s="153" t="s">
        <v>1</v>
      </c>
      <c r="N182" s="154" t="s">
        <v>40</v>
      </c>
      <c r="O182" s="58"/>
      <c r="P182" s="155">
        <f t="shared" si="11"/>
        <v>0</v>
      </c>
      <c r="Q182" s="155">
        <v>0.00024</v>
      </c>
      <c r="R182" s="155">
        <f t="shared" si="12"/>
        <v>0.00192</v>
      </c>
      <c r="S182" s="155">
        <v>0</v>
      </c>
      <c r="T182" s="156">
        <f t="shared" si="1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7" t="s">
        <v>261</v>
      </c>
      <c r="AT182" s="157" t="s">
        <v>142</v>
      </c>
      <c r="AU182" s="157" t="s">
        <v>85</v>
      </c>
      <c r="AY182" s="17" t="s">
        <v>139</v>
      </c>
      <c r="BE182" s="158">
        <f t="shared" si="14"/>
        <v>0</v>
      </c>
      <c r="BF182" s="158">
        <f t="shared" si="15"/>
        <v>0</v>
      </c>
      <c r="BG182" s="158">
        <f t="shared" si="16"/>
        <v>0</v>
      </c>
      <c r="BH182" s="158">
        <f t="shared" si="17"/>
        <v>0</v>
      </c>
      <c r="BI182" s="158">
        <f t="shared" si="18"/>
        <v>0</v>
      </c>
      <c r="BJ182" s="17" t="s">
        <v>83</v>
      </c>
      <c r="BK182" s="158">
        <f t="shared" si="19"/>
        <v>0</v>
      </c>
      <c r="BL182" s="17" t="s">
        <v>261</v>
      </c>
      <c r="BM182" s="157" t="s">
        <v>980</v>
      </c>
    </row>
    <row r="183" spans="1:65" s="2" customFormat="1" ht="13.9" customHeight="1">
      <c r="A183" s="32"/>
      <c r="B183" s="144"/>
      <c r="C183" s="145" t="s">
        <v>358</v>
      </c>
      <c r="D183" s="145" t="s">
        <v>142</v>
      </c>
      <c r="E183" s="146" t="s">
        <v>981</v>
      </c>
      <c r="F183" s="147" t="s">
        <v>982</v>
      </c>
      <c r="G183" s="148" t="s">
        <v>145</v>
      </c>
      <c r="H183" s="149">
        <v>6</v>
      </c>
      <c r="I183" s="150"/>
      <c r="J183" s="151">
        <f t="shared" si="10"/>
        <v>0</v>
      </c>
      <c r="K183" s="152"/>
      <c r="L183" s="33"/>
      <c r="M183" s="153" t="s">
        <v>1</v>
      </c>
      <c r="N183" s="154" t="s">
        <v>40</v>
      </c>
      <c r="O183" s="58"/>
      <c r="P183" s="155">
        <f t="shared" si="11"/>
        <v>0</v>
      </c>
      <c r="Q183" s="155">
        <v>0</v>
      </c>
      <c r="R183" s="155">
        <f t="shared" si="12"/>
        <v>0</v>
      </c>
      <c r="S183" s="155">
        <v>0</v>
      </c>
      <c r="T183" s="156">
        <f t="shared" si="1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7" t="s">
        <v>261</v>
      </c>
      <c r="AT183" s="157" t="s">
        <v>142</v>
      </c>
      <c r="AU183" s="157" t="s">
        <v>85</v>
      </c>
      <c r="AY183" s="17" t="s">
        <v>139</v>
      </c>
      <c r="BE183" s="158">
        <f t="shared" si="14"/>
        <v>0</v>
      </c>
      <c r="BF183" s="158">
        <f t="shared" si="15"/>
        <v>0</v>
      </c>
      <c r="BG183" s="158">
        <f t="shared" si="16"/>
        <v>0</v>
      </c>
      <c r="BH183" s="158">
        <f t="shared" si="17"/>
        <v>0</v>
      </c>
      <c r="BI183" s="158">
        <f t="shared" si="18"/>
        <v>0</v>
      </c>
      <c r="BJ183" s="17" t="s">
        <v>83</v>
      </c>
      <c r="BK183" s="158">
        <f t="shared" si="19"/>
        <v>0</v>
      </c>
      <c r="BL183" s="17" t="s">
        <v>261</v>
      </c>
      <c r="BM183" s="157" t="s">
        <v>983</v>
      </c>
    </row>
    <row r="184" spans="1:65" s="2" customFormat="1" ht="13.9" customHeight="1">
      <c r="A184" s="32"/>
      <c r="B184" s="144"/>
      <c r="C184" s="145" t="s">
        <v>363</v>
      </c>
      <c r="D184" s="145" t="s">
        <v>142</v>
      </c>
      <c r="E184" s="146" t="s">
        <v>984</v>
      </c>
      <c r="F184" s="147" t="s">
        <v>985</v>
      </c>
      <c r="G184" s="148" t="s">
        <v>145</v>
      </c>
      <c r="H184" s="149">
        <v>6</v>
      </c>
      <c r="I184" s="150"/>
      <c r="J184" s="151">
        <f t="shared" si="10"/>
        <v>0</v>
      </c>
      <c r="K184" s="152"/>
      <c r="L184" s="33"/>
      <c r="M184" s="153" t="s">
        <v>1</v>
      </c>
      <c r="N184" s="154" t="s">
        <v>40</v>
      </c>
      <c r="O184" s="58"/>
      <c r="P184" s="155">
        <f t="shared" si="11"/>
        <v>0</v>
      </c>
      <c r="Q184" s="155">
        <v>0.00017</v>
      </c>
      <c r="R184" s="155">
        <f t="shared" si="12"/>
        <v>0.00102</v>
      </c>
      <c r="S184" s="155">
        <v>0</v>
      </c>
      <c r="T184" s="156">
        <f t="shared" si="1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7" t="s">
        <v>261</v>
      </c>
      <c r="AT184" s="157" t="s">
        <v>142</v>
      </c>
      <c r="AU184" s="157" t="s">
        <v>85</v>
      </c>
      <c r="AY184" s="17" t="s">
        <v>139</v>
      </c>
      <c r="BE184" s="158">
        <f t="shared" si="14"/>
        <v>0</v>
      </c>
      <c r="BF184" s="158">
        <f t="shared" si="15"/>
        <v>0</v>
      </c>
      <c r="BG184" s="158">
        <f t="shared" si="16"/>
        <v>0</v>
      </c>
      <c r="BH184" s="158">
        <f t="shared" si="17"/>
        <v>0</v>
      </c>
      <c r="BI184" s="158">
        <f t="shared" si="18"/>
        <v>0</v>
      </c>
      <c r="BJ184" s="17" t="s">
        <v>83</v>
      </c>
      <c r="BK184" s="158">
        <f t="shared" si="19"/>
        <v>0</v>
      </c>
      <c r="BL184" s="17" t="s">
        <v>261</v>
      </c>
      <c r="BM184" s="157" t="s">
        <v>986</v>
      </c>
    </row>
    <row r="185" spans="1:65" s="2" customFormat="1" ht="13.9" customHeight="1">
      <c r="A185" s="32"/>
      <c r="B185" s="144"/>
      <c r="C185" s="145" t="s">
        <v>367</v>
      </c>
      <c r="D185" s="145" t="s">
        <v>142</v>
      </c>
      <c r="E185" s="146" t="s">
        <v>987</v>
      </c>
      <c r="F185" s="147" t="s">
        <v>988</v>
      </c>
      <c r="G185" s="148" t="s">
        <v>145</v>
      </c>
      <c r="H185" s="149">
        <v>2</v>
      </c>
      <c r="I185" s="150"/>
      <c r="J185" s="151">
        <f t="shared" si="10"/>
        <v>0</v>
      </c>
      <c r="K185" s="152"/>
      <c r="L185" s="33"/>
      <c r="M185" s="153" t="s">
        <v>1</v>
      </c>
      <c r="N185" s="154" t="s">
        <v>40</v>
      </c>
      <c r="O185" s="58"/>
      <c r="P185" s="155">
        <f t="shared" si="11"/>
        <v>0</v>
      </c>
      <c r="Q185" s="155">
        <v>0.00075</v>
      </c>
      <c r="R185" s="155">
        <f t="shared" si="12"/>
        <v>0.0015</v>
      </c>
      <c r="S185" s="155">
        <v>0</v>
      </c>
      <c r="T185" s="156">
        <f t="shared" si="1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7" t="s">
        <v>261</v>
      </c>
      <c r="AT185" s="157" t="s">
        <v>142</v>
      </c>
      <c r="AU185" s="157" t="s">
        <v>85</v>
      </c>
      <c r="AY185" s="17" t="s">
        <v>139</v>
      </c>
      <c r="BE185" s="158">
        <f t="shared" si="14"/>
        <v>0</v>
      </c>
      <c r="BF185" s="158">
        <f t="shared" si="15"/>
        <v>0</v>
      </c>
      <c r="BG185" s="158">
        <f t="shared" si="16"/>
        <v>0</v>
      </c>
      <c r="BH185" s="158">
        <f t="shared" si="17"/>
        <v>0</v>
      </c>
      <c r="BI185" s="158">
        <f t="shared" si="18"/>
        <v>0</v>
      </c>
      <c r="BJ185" s="17" t="s">
        <v>83</v>
      </c>
      <c r="BK185" s="158">
        <f t="shared" si="19"/>
        <v>0</v>
      </c>
      <c r="BL185" s="17" t="s">
        <v>261</v>
      </c>
      <c r="BM185" s="157" t="s">
        <v>989</v>
      </c>
    </row>
    <row r="186" spans="1:65" s="2" customFormat="1" ht="13.9" customHeight="1">
      <c r="A186" s="32"/>
      <c r="B186" s="144"/>
      <c r="C186" s="145" t="s">
        <v>371</v>
      </c>
      <c r="D186" s="145" t="s">
        <v>142</v>
      </c>
      <c r="E186" s="146" t="s">
        <v>990</v>
      </c>
      <c r="F186" s="147" t="s">
        <v>991</v>
      </c>
      <c r="G186" s="148" t="s">
        <v>145</v>
      </c>
      <c r="H186" s="149">
        <v>2</v>
      </c>
      <c r="I186" s="150"/>
      <c r="J186" s="151">
        <f t="shared" si="10"/>
        <v>0</v>
      </c>
      <c r="K186" s="152"/>
      <c r="L186" s="33"/>
      <c r="M186" s="153" t="s">
        <v>1</v>
      </c>
      <c r="N186" s="154" t="s">
        <v>40</v>
      </c>
      <c r="O186" s="58"/>
      <c r="P186" s="155">
        <f t="shared" si="11"/>
        <v>0</v>
      </c>
      <c r="Q186" s="155">
        <v>0.00097</v>
      </c>
      <c r="R186" s="155">
        <f t="shared" si="12"/>
        <v>0.00194</v>
      </c>
      <c r="S186" s="155">
        <v>0</v>
      </c>
      <c r="T186" s="156">
        <f t="shared" si="1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7" t="s">
        <v>261</v>
      </c>
      <c r="AT186" s="157" t="s">
        <v>142</v>
      </c>
      <c r="AU186" s="157" t="s">
        <v>85</v>
      </c>
      <c r="AY186" s="17" t="s">
        <v>139</v>
      </c>
      <c r="BE186" s="158">
        <f t="shared" si="14"/>
        <v>0</v>
      </c>
      <c r="BF186" s="158">
        <f t="shared" si="15"/>
        <v>0</v>
      </c>
      <c r="BG186" s="158">
        <f t="shared" si="16"/>
        <v>0</v>
      </c>
      <c r="BH186" s="158">
        <f t="shared" si="17"/>
        <v>0</v>
      </c>
      <c r="BI186" s="158">
        <f t="shared" si="18"/>
        <v>0</v>
      </c>
      <c r="BJ186" s="17" t="s">
        <v>83</v>
      </c>
      <c r="BK186" s="158">
        <f t="shared" si="19"/>
        <v>0</v>
      </c>
      <c r="BL186" s="17" t="s">
        <v>261</v>
      </c>
      <c r="BM186" s="157" t="s">
        <v>992</v>
      </c>
    </row>
    <row r="187" spans="1:65" s="2" customFormat="1" ht="22.15" customHeight="1">
      <c r="A187" s="32"/>
      <c r="B187" s="144"/>
      <c r="C187" s="145" t="s">
        <v>375</v>
      </c>
      <c r="D187" s="145" t="s">
        <v>142</v>
      </c>
      <c r="E187" s="146" t="s">
        <v>993</v>
      </c>
      <c r="F187" s="147" t="s">
        <v>994</v>
      </c>
      <c r="G187" s="148" t="s">
        <v>187</v>
      </c>
      <c r="H187" s="149">
        <v>32</v>
      </c>
      <c r="I187" s="150"/>
      <c r="J187" s="151">
        <f t="shared" si="10"/>
        <v>0</v>
      </c>
      <c r="K187" s="152"/>
      <c r="L187" s="33"/>
      <c r="M187" s="153" t="s">
        <v>1</v>
      </c>
      <c r="N187" s="154" t="s">
        <v>40</v>
      </c>
      <c r="O187" s="58"/>
      <c r="P187" s="155">
        <f t="shared" si="11"/>
        <v>0</v>
      </c>
      <c r="Q187" s="155">
        <v>0.00019</v>
      </c>
      <c r="R187" s="155">
        <f t="shared" si="12"/>
        <v>0.00608</v>
      </c>
      <c r="S187" s="155">
        <v>0</v>
      </c>
      <c r="T187" s="156">
        <f t="shared" si="1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7" t="s">
        <v>261</v>
      </c>
      <c r="AT187" s="157" t="s">
        <v>142</v>
      </c>
      <c r="AU187" s="157" t="s">
        <v>85</v>
      </c>
      <c r="AY187" s="17" t="s">
        <v>139</v>
      </c>
      <c r="BE187" s="158">
        <f t="shared" si="14"/>
        <v>0</v>
      </c>
      <c r="BF187" s="158">
        <f t="shared" si="15"/>
        <v>0</v>
      </c>
      <c r="BG187" s="158">
        <f t="shared" si="16"/>
        <v>0</v>
      </c>
      <c r="BH187" s="158">
        <f t="shared" si="17"/>
        <v>0</v>
      </c>
      <c r="BI187" s="158">
        <f t="shared" si="18"/>
        <v>0</v>
      </c>
      <c r="BJ187" s="17" t="s">
        <v>83</v>
      </c>
      <c r="BK187" s="158">
        <f t="shared" si="19"/>
        <v>0</v>
      </c>
      <c r="BL187" s="17" t="s">
        <v>261</v>
      </c>
      <c r="BM187" s="157" t="s">
        <v>995</v>
      </c>
    </row>
    <row r="188" spans="2:51" s="14" customFormat="1" ht="12">
      <c r="B188" s="167"/>
      <c r="D188" s="160" t="s">
        <v>152</v>
      </c>
      <c r="E188" s="168" t="s">
        <v>1</v>
      </c>
      <c r="F188" s="169" t="s">
        <v>996</v>
      </c>
      <c r="H188" s="170">
        <v>32</v>
      </c>
      <c r="I188" s="171"/>
      <c r="L188" s="167"/>
      <c r="M188" s="172"/>
      <c r="N188" s="173"/>
      <c r="O188" s="173"/>
      <c r="P188" s="173"/>
      <c r="Q188" s="173"/>
      <c r="R188" s="173"/>
      <c r="S188" s="173"/>
      <c r="T188" s="174"/>
      <c r="AT188" s="168" t="s">
        <v>152</v>
      </c>
      <c r="AU188" s="168" t="s">
        <v>85</v>
      </c>
      <c r="AV188" s="14" t="s">
        <v>85</v>
      </c>
      <c r="AW188" s="14" t="s">
        <v>31</v>
      </c>
      <c r="AX188" s="14" t="s">
        <v>83</v>
      </c>
      <c r="AY188" s="168" t="s">
        <v>139</v>
      </c>
    </row>
    <row r="189" spans="1:65" s="2" customFormat="1" ht="13.9" customHeight="1">
      <c r="A189" s="32"/>
      <c r="B189" s="144"/>
      <c r="C189" s="145" t="s">
        <v>379</v>
      </c>
      <c r="D189" s="145" t="s">
        <v>142</v>
      </c>
      <c r="E189" s="146" t="s">
        <v>997</v>
      </c>
      <c r="F189" s="147" t="s">
        <v>998</v>
      </c>
      <c r="G189" s="148" t="s">
        <v>187</v>
      </c>
      <c r="H189" s="149">
        <v>32</v>
      </c>
      <c r="I189" s="150"/>
      <c r="J189" s="151">
        <f>ROUND(I189*H189,2)</f>
        <v>0</v>
      </c>
      <c r="K189" s="152"/>
      <c r="L189" s="33"/>
      <c r="M189" s="153" t="s">
        <v>1</v>
      </c>
      <c r="N189" s="154" t="s">
        <v>40</v>
      </c>
      <c r="O189" s="58"/>
      <c r="P189" s="155">
        <f>O189*H189</f>
        <v>0</v>
      </c>
      <c r="Q189" s="155">
        <v>1E-05</v>
      </c>
      <c r="R189" s="155">
        <f>Q189*H189</f>
        <v>0.00032</v>
      </c>
      <c r="S189" s="155">
        <v>0</v>
      </c>
      <c r="T189" s="156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7" t="s">
        <v>261</v>
      </c>
      <c r="AT189" s="157" t="s">
        <v>142</v>
      </c>
      <c r="AU189" s="157" t="s">
        <v>85</v>
      </c>
      <c r="AY189" s="17" t="s">
        <v>139</v>
      </c>
      <c r="BE189" s="158">
        <f>IF(N189="základní",J189,0)</f>
        <v>0</v>
      </c>
      <c r="BF189" s="158">
        <f>IF(N189="snížená",J189,0)</f>
        <v>0</v>
      </c>
      <c r="BG189" s="158">
        <f>IF(N189="zákl. přenesená",J189,0)</f>
        <v>0</v>
      </c>
      <c r="BH189" s="158">
        <f>IF(N189="sníž. přenesená",J189,0)</f>
        <v>0</v>
      </c>
      <c r="BI189" s="158">
        <f>IF(N189="nulová",J189,0)</f>
        <v>0</v>
      </c>
      <c r="BJ189" s="17" t="s">
        <v>83</v>
      </c>
      <c r="BK189" s="158">
        <f>ROUND(I189*H189,2)</f>
        <v>0</v>
      </c>
      <c r="BL189" s="17" t="s">
        <v>261</v>
      </c>
      <c r="BM189" s="157" t="s">
        <v>999</v>
      </c>
    </row>
    <row r="190" spans="1:65" s="2" customFormat="1" ht="22.15" customHeight="1">
      <c r="A190" s="32"/>
      <c r="B190" s="144"/>
      <c r="C190" s="145" t="s">
        <v>385</v>
      </c>
      <c r="D190" s="145" t="s">
        <v>142</v>
      </c>
      <c r="E190" s="146" t="s">
        <v>1000</v>
      </c>
      <c r="F190" s="147" t="s">
        <v>1001</v>
      </c>
      <c r="G190" s="148" t="s">
        <v>310</v>
      </c>
      <c r="H190" s="149">
        <v>0.05</v>
      </c>
      <c r="I190" s="150"/>
      <c r="J190" s="151">
        <f>ROUND(I190*H190,2)</f>
        <v>0</v>
      </c>
      <c r="K190" s="152"/>
      <c r="L190" s="33"/>
      <c r="M190" s="153" t="s">
        <v>1</v>
      </c>
      <c r="N190" s="154" t="s">
        <v>40</v>
      </c>
      <c r="O190" s="58"/>
      <c r="P190" s="155">
        <f>O190*H190</f>
        <v>0</v>
      </c>
      <c r="Q190" s="155">
        <v>0</v>
      </c>
      <c r="R190" s="155">
        <f>Q190*H190</f>
        <v>0</v>
      </c>
      <c r="S190" s="155">
        <v>0</v>
      </c>
      <c r="T190" s="156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7" t="s">
        <v>261</v>
      </c>
      <c r="AT190" s="157" t="s">
        <v>142</v>
      </c>
      <c r="AU190" s="157" t="s">
        <v>85</v>
      </c>
      <c r="AY190" s="17" t="s">
        <v>139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7" t="s">
        <v>83</v>
      </c>
      <c r="BK190" s="158">
        <f>ROUND(I190*H190,2)</f>
        <v>0</v>
      </c>
      <c r="BL190" s="17" t="s">
        <v>261</v>
      </c>
      <c r="BM190" s="157" t="s">
        <v>1002</v>
      </c>
    </row>
    <row r="191" spans="1:65" s="2" customFormat="1" ht="22.15" customHeight="1">
      <c r="A191" s="32"/>
      <c r="B191" s="144"/>
      <c r="C191" s="145" t="s">
        <v>390</v>
      </c>
      <c r="D191" s="145" t="s">
        <v>142</v>
      </c>
      <c r="E191" s="146" t="s">
        <v>1003</v>
      </c>
      <c r="F191" s="147" t="s">
        <v>1004</v>
      </c>
      <c r="G191" s="148" t="s">
        <v>310</v>
      </c>
      <c r="H191" s="149">
        <v>0.05</v>
      </c>
      <c r="I191" s="150"/>
      <c r="J191" s="151">
        <f>ROUND(I191*H191,2)</f>
        <v>0</v>
      </c>
      <c r="K191" s="152"/>
      <c r="L191" s="33"/>
      <c r="M191" s="153" t="s">
        <v>1</v>
      </c>
      <c r="N191" s="154" t="s">
        <v>40</v>
      </c>
      <c r="O191" s="58"/>
      <c r="P191" s="155">
        <f>O191*H191</f>
        <v>0</v>
      </c>
      <c r="Q191" s="155">
        <v>0</v>
      </c>
      <c r="R191" s="155">
        <f>Q191*H191</f>
        <v>0</v>
      </c>
      <c r="S191" s="155">
        <v>0</v>
      </c>
      <c r="T191" s="156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7" t="s">
        <v>261</v>
      </c>
      <c r="AT191" s="157" t="s">
        <v>142</v>
      </c>
      <c r="AU191" s="157" t="s">
        <v>85</v>
      </c>
      <c r="AY191" s="17" t="s">
        <v>139</v>
      </c>
      <c r="BE191" s="158">
        <f>IF(N191="základní",J191,0)</f>
        <v>0</v>
      </c>
      <c r="BF191" s="158">
        <f>IF(N191="snížená",J191,0)</f>
        <v>0</v>
      </c>
      <c r="BG191" s="158">
        <f>IF(N191="zákl. přenesená",J191,0)</f>
        <v>0</v>
      </c>
      <c r="BH191" s="158">
        <f>IF(N191="sníž. přenesená",J191,0)</f>
        <v>0</v>
      </c>
      <c r="BI191" s="158">
        <f>IF(N191="nulová",J191,0)</f>
        <v>0</v>
      </c>
      <c r="BJ191" s="17" t="s">
        <v>83</v>
      </c>
      <c r="BK191" s="158">
        <f>ROUND(I191*H191,2)</f>
        <v>0</v>
      </c>
      <c r="BL191" s="17" t="s">
        <v>261</v>
      </c>
      <c r="BM191" s="157" t="s">
        <v>1005</v>
      </c>
    </row>
    <row r="192" spans="2:63" s="12" customFormat="1" ht="22.9" customHeight="1">
      <c r="B192" s="131"/>
      <c r="D192" s="132" t="s">
        <v>74</v>
      </c>
      <c r="E192" s="142" t="s">
        <v>1006</v>
      </c>
      <c r="F192" s="142" t="s">
        <v>1007</v>
      </c>
      <c r="I192" s="134"/>
      <c r="J192" s="143">
        <f>BK192</f>
        <v>0</v>
      </c>
      <c r="L192" s="131"/>
      <c r="M192" s="136"/>
      <c r="N192" s="137"/>
      <c r="O192" s="137"/>
      <c r="P192" s="138">
        <f>SUM(P193:P212)</f>
        <v>0</v>
      </c>
      <c r="Q192" s="137"/>
      <c r="R192" s="138">
        <f>SUM(R193:R212)</f>
        <v>0.04648000000000001</v>
      </c>
      <c r="S192" s="137"/>
      <c r="T192" s="139">
        <f>SUM(T193:T212)</f>
        <v>0.10904</v>
      </c>
      <c r="AR192" s="132" t="s">
        <v>85</v>
      </c>
      <c r="AT192" s="140" t="s">
        <v>74</v>
      </c>
      <c r="AU192" s="140" t="s">
        <v>83</v>
      </c>
      <c r="AY192" s="132" t="s">
        <v>139</v>
      </c>
      <c r="BK192" s="141">
        <f>SUM(BK193:BK212)</f>
        <v>0</v>
      </c>
    </row>
    <row r="193" spans="1:65" s="2" customFormat="1" ht="13.9" customHeight="1">
      <c r="A193" s="32"/>
      <c r="B193" s="144"/>
      <c r="C193" s="145" t="s">
        <v>394</v>
      </c>
      <c r="D193" s="145" t="s">
        <v>142</v>
      </c>
      <c r="E193" s="146" t="s">
        <v>1008</v>
      </c>
      <c r="F193" s="147" t="s">
        <v>1009</v>
      </c>
      <c r="G193" s="148" t="s">
        <v>1010</v>
      </c>
      <c r="H193" s="149">
        <v>2</v>
      </c>
      <c r="I193" s="150"/>
      <c r="J193" s="151">
        <f aca="true" t="shared" si="20" ref="J193:J212">ROUND(I193*H193,2)</f>
        <v>0</v>
      </c>
      <c r="K193" s="152"/>
      <c r="L193" s="33"/>
      <c r="M193" s="153" t="s">
        <v>1</v>
      </c>
      <c r="N193" s="154" t="s">
        <v>40</v>
      </c>
      <c r="O193" s="58"/>
      <c r="P193" s="155">
        <f aca="true" t="shared" si="21" ref="P193:P212">O193*H193</f>
        <v>0</v>
      </c>
      <c r="Q193" s="155">
        <v>0</v>
      </c>
      <c r="R193" s="155">
        <f aca="true" t="shared" si="22" ref="R193:R212">Q193*H193</f>
        <v>0</v>
      </c>
      <c r="S193" s="155">
        <v>0.0342</v>
      </c>
      <c r="T193" s="156">
        <f aca="true" t="shared" si="23" ref="T193:T212">S193*H193</f>
        <v>0.0684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7" t="s">
        <v>261</v>
      </c>
      <c r="AT193" s="157" t="s">
        <v>142</v>
      </c>
      <c r="AU193" s="157" t="s">
        <v>85</v>
      </c>
      <c r="AY193" s="17" t="s">
        <v>139</v>
      </c>
      <c r="BE193" s="158">
        <f aca="true" t="shared" si="24" ref="BE193:BE212">IF(N193="základní",J193,0)</f>
        <v>0</v>
      </c>
      <c r="BF193" s="158">
        <f aca="true" t="shared" si="25" ref="BF193:BF212">IF(N193="snížená",J193,0)</f>
        <v>0</v>
      </c>
      <c r="BG193" s="158">
        <f aca="true" t="shared" si="26" ref="BG193:BG212">IF(N193="zákl. přenesená",J193,0)</f>
        <v>0</v>
      </c>
      <c r="BH193" s="158">
        <f aca="true" t="shared" si="27" ref="BH193:BH212">IF(N193="sníž. přenesená",J193,0)</f>
        <v>0</v>
      </c>
      <c r="BI193" s="158">
        <f aca="true" t="shared" si="28" ref="BI193:BI212">IF(N193="nulová",J193,0)</f>
        <v>0</v>
      </c>
      <c r="BJ193" s="17" t="s">
        <v>83</v>
      </c>
      <c r="BK193" s="158">
        <f aca="true" t="shared" si="29" ref="BK193:BK212">ROUND(I193*H193,2)</f>
        <v>0</v>
      </c>
      <c r="BL193" s="17" t="s">
        <v>261</v>
      </c>
      <c r="BM193" s="157" t="s">
        <v>1011</v>
      </c>
    </row>
    <row r="194" spans="1:65" s="2" customFormat="1" ht="13.9" customHeight="1">
      <c r="A194" s="32"/>
      <c r="B194" s="144"/>
      <c r="C194" s="145" t="s">
        <v>398</v>
      </c>
      <c r="D194" s="145" t="s">
        <v>142</v>
      </c>
      <c r="E194" s="146" t="s">
        <v>1012</v>
      </c>
      <c r="F194" s="147" t="s">
        <v>1013</v>
      </c>
      <c r="G194" s="148" t="s">
        <v>145</v>
      </c>
      <c r="H194" s="149">
        <v>2</v>
      </c>
      <c r="I194" s="150"/>
      <c r="J194" s="151">
        <f t="shared" si="20"/>
        <v>0</v>
      </c>
      <c r="K194" s="152"/>
      <c r="L194" s="33"/>
      <c r="M194" s="153" t="s">
        <v>1</v>
      </c>
      <c r="N194" s="154" t="s">
        <v>40</v>
      </c>
      <c r="O194" s="58"/>
      <c r="P194" s="155">
        <f t="shared" si="21"/>
        <v>0</v>
      </c>
      <c r="Q194" s="155">
        <v>0.00247</v>
      </c>
      <c r="R194" s="155">
        <f t="shared" si="22"/>
        <v>0.00494</v>
      </c>
      <c r="S194" s="155">
        <v>0</v>
      </c>
      <c r="T194" s="156">
        <f t="shared" si="2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7" t="s">
        <v>261</v>
      </c>
      <c r="AT194" s="157" t="s">
        <v>142</v>
      </c>
      <c r="AU194" s="157" t="s">
        <v>85</v>
      </c>
      <c r="AY194" s="17" t="s">
        <v>139</v>
      </c>
      <c r="BE194" s="158">
        <f t="shared" si="24"/>
        <v>0</v>
      </c>
      <c r="BF194" s="158">
        <f t="shared" si="25"/>
        <v>0</v>
      </c>
      <c r="BG194" s="158">
        <f t="shared" si="26"/>
        <v>0</v>
      </c>
      <c r="BH194" s="158">
        <f t="shared" si="27"/>
        <v>0</v>
      </c>
      <c r="BI194" s="158">
        <f t="shared" si="28"/>
        <v>0</v>
      </c>
      <c r="BJ194" s="17" t="s">
        <v>83</v>
      </c>
      <c r="BK194" s="158">
        <f t="shared" si="29"/>
        <v>0</v>
      </c>
      <c r="BL194" s="17" t="s">
        <v>261</v>
      </c>
      <c r="BM194" s="157" t="s">
        <v>1014</v>
      </c>
    </row>
    <row r="195" spans="1:65" s="2" customFormat="1" ht="13.9" customHeight="1">
      <c r="A195" s="32"/>
      <c r="B195" s="144"/>
      <c r="C195" s="183" t="s">
        <v>402</v>
      </c>
      <c r="D195" s="183" t="s">
        <v>286</v>
      </c>
      <c r="E195" s="184" t="s">
        <v>1015</v>
      </c>
      <c r="F195" s="185" t="s">
        <v>1016</v>
      </c>
      <c r="G195" s="186" t="s">
        <v>145</v>
      </c>
      <c r="H195" s="187">
        <v>1</v>
      </c>
      <c r="I195" s="188"/>
      <c r="J195" s="189">
        <f t="shared" si="20"/>
        <v>0</v>
      </c>
      <c r="K195" s="190"/>
      <c r="L195" s="191"/>
      <c r="M195" s="192" t="s">
        <v>1</v>
      </c>
      <c r="N195" s="193" t="s">
        <v>40</v>
      </c>
      <c r="O195" s="58"/>
      <c r="P195" s="155">
        <f t="shared" si="21"/>
        <v>0</v>
      </c>
      <c r="Q195" s="155">
        <v>0.014</v>
      </c>
      <c r="R195" s="155">
        <f t="shared" si="22"/>
        <v>0.014</v>
      </c>
      <c r="S195" s="155">
        <v>0</v>
      </c>
      <c r="T195" s="156">
        <f t="shared" si="2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7" t="s">
        <v>343</v>
      </c>
      <c r="AT195" s="157" t="s">
        <v>286</v>
      </c>
      <c r="AU195" s="157" t="s">
        <v>85</v>
      </c>
      <c r="AY195" s="17" t="s">
        <v>139</v>
      </c>
      <c r="BE195" s="158">
        <f t="shared" si="24"/>
        <v>0</v>
      </c>
      <c r="BF195" s="158">
        <f t="shared" si="25"/>
        <v>0</v>
      </c>
      <c r="BG195" s="158">
        <f t="shared" si="26"/>
        <v>0</v>
      </c>
      <c r="BH195" s="158">
        <f t="shared" si="27"/>
        <v>0</v>
      </c>
      <c r="BI195" s="158">
        <f t="shared" si="28"/>
        <v>0</v>
      </c>
      <c r="BJ195" s="17" t="s">
        <v>83</v>
      </c>
      <c r="BK195" s="158">
        <f t="shared" si="29"/>
        <v>0</v>
      </c>
      <c r="BL195" s="17" t="s">
        <v>261</v>
      </c>
      <c r="BM195" s="157" t="s">
        <v>1017</v>
      </c>
    </row>
    <row r="196" spans="1:65" s="2" customFormat="1" ht="22.15" customHeight="1">
      <c r="A196" s="32"/>
      <c r="B196" s="144"/>
      <c r="C196" s="183" t="s">
        <v>406</v>
      </c>
      <c r="D196" s="183" t="s">
        <v>286</v>
      </c>
      <c r="E196" s="184" t="s">
        <v>1018</v>
      </c>
      <c r="F196" s="185" t="s">
        <v>1019</v>
      </c>
      <c r="G196" s="186" t="s">
        <v>145</v>
      </c>
      <c r="H196" s="187">
        <v>1</v>
      </c>
      <c r="I196" s="188"/>
      <c r="J196" s="189">
        <f t="shared" si="20"/>
        <v>0</v>
      </c>
      <c r="K196" s="190"/>
      <c r="L196" s="191"/>
      <c r="M196" s="192" t="s">
        <v>1</v>
      </c>
      <c r="N196" s="193" t="s">
        <v>40</v>
      </c>
      <c r="O196" s="58"/>
      <c r="P196" s="155">
        <f t="shared" si="21"/>
        <v>0</v>
      </c>
      <c r="Q196" s="155">
        <v>0.002</v>
      </c>
      <c r="R196" s="155">
        <f t="shared" si="22"/>
        <v>0.002</v>
      </c>
      <c r="S196" s="155">
        <v>0</v>
      </c>
      <c r="T196" s="156">
        <f t="shared" si="2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7" t="s">
        <v>343</v>
      </c>
      <c r="AT196" s="157" t="s">
        <v>286</v>
      </c>
      <c r="AU196" s="157" t="s">
        <v>85</v>
      </c>
      <c r="AY196" s="17" t="s">
        <v>139</v>
      </c>
      <c r="BE196" s="158">
        <f t="shared" si="24"/>
        <v>0</v>
      </c>
      <c r="BF196" s="158">
        <f t="shared" si="25"/>
        <v>0</v>
      </c>
      <c r="BG196" s="158">
        <f t="shared" si="26"/>
        <v>0</v>
      </c>
      <c r="BH196" s="158">
        <f t="shared" si="27"/>
        <v>0</v>
      </c>
      <c r="BI196" s="158">
        <f t="shared" si="28"/>
        <v>0</v>
      </c>
      <c r="BJ196" s="17" t="s">
        <v>83</v>
      </c>
      <c r="BK196" s="158">
        <f t="shared" si="29"/>
        <v>0</v>
      </c>
      <c r="BL196" s="17" t="s">
        <v>261</v>
      </c>
      <c r="BM196" s="157" t="s">
        <v>1020</v>
      </c>
    </row>
    <row r="197" spans="1:65" s="2" customFormat="1" ht="13.9" customHeight="1">
      <c r="A197" s="32"/>
      <c r="B197" s="144"/>
      <c r="C197" s="183" t="s">
        <v>409</v>
      </c>
      <c r="D197" s="183" t="s">
        <v>286</v>
      </c>
      <c r="E197" s="184" t="s">
        <v>1021</v>
      </c>
      <c r="F197" s="185" t="s">
        <v>1022</v>
      </c>
      <c r="G197" s="186" t="s">
        <v>145</v>
      </c>
      <c r="H197" s="187">
        <v>1</v>
      </c>
      <c r="I197" s="188"/>
      <c r="J197" s="189">
        <f t="shared" si="20"/>
        <v>0</v>
      </c>
      <c r="K197" s="190"/>
      <c r="L197" s="191"/>
      <c r="M197" s="192" t="s">
        <v>1</v>
      </c>
      <c r="N197" s="193" t="s">
        <v>40</v>
      </c>
      <c r="O197" s="58"/>
      <c r="P197" s="155">
        <f t="shared" si="21"/>
        <v>0</v>
      </c>
      <c r="Q197" s="155">
        <v>0</v>
      </c>
      <c r="R197" s="155">
        <f t="shared" si="22"/>
        <v>0</v>
      </c>
      <c r="S197" s="155">
        <v>0</v>
      </c>
      <c r="T197" s="156">
        <f t="shared" si="2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7" t="s">
        <v>343</v>
      </c>
      <c r="AT197" s="157" t="s">
        <v>286</v>
      </c>
      <c r="AU197" s="157" t="s">
        <v>85</v>
      </c>
      <c r="AY197" s="17" t="s">
        <v>139</v>
      </c>
      <c r="BE197" s="158">
        <f t="shared" si="24"/>
        <v>0</v>
      </c>
      <c r="BF197" s="158">
        <f t="shared" si="25"/>
        <v>0</v>
      </c>
      <c r="BG197" s="158">
        <f t="shared" si="26"/>
        <v>0</v>
      </c>
      <c r="BH197" s="158">
        <f t="shared" si="27"/>
        <v>0</v>
      </c>
      <c r="BI197" s="158">
        <f t="shared" si="28"/>
        <v>0</v>
      </c>
      <c r="BJ197" s="17" t="s">
        <v>83</v>
      </c>
      <c r="BK197" s="158">
        <f t="shared" si="29"/>
        <v>0</v>
      </c>
      <c r="BL197" s="17" t="s">
        <v>261</v>
      </c>
      <c r="BM197" s="157" t="s">
        <v>1023</v>
      </c>
    </row>
    <row r="198" spans="1:65" s="2" customFormat="1" ht="13.9" customHeight="1">
      <c r="A198" s="32"/>
      <c r="B198" s="144"/>
      <c r="C198" s="183" t="s">
        <v>413</v>
      </c>
      <c r="D198" s="183" t="s">
        <v>286</v>
      </c>
      <c r="E198" s="184" t="s">
        <v>1024</v>
      </c>
      <c r="F198" s="185" t="s">
        <v>1025</v>
      </c>
      <c r="G198" s="186" t="s">
        <v>145</v>
      </c>
      <c r="H198" s="187">
        <v>1</v>
      </c>
      <c r="I198" s="188"/>
      <c r="J198" s="189">
        <f t="shared" si="20"/>
        <v>0</v>
      </c>
      <c r="K198" s="190"/>
      <c r="L198" s="191"/>
      <c r="M198" s="192" t="s">
        <v>1</v>
      </c>
      <c r="N198" s="193" t="s">
        <v>40</v>
      </c>
      <c r="O198" s="58"/>
      <c r="P198" s="155">
        <f t="shared" si="21"/>
        <v>0</v>
      </c>
      <c r="Q198" s="155">
        <v>0</v>
      </c>
      <c r="R198" s="155">
        <f t="shared" si="22"/>
        <v>0</v>
      </c>
      <c r="S198" s="155">
        <v>0</v>
      </c>
      <c r="T198" s="156">
        <f t="shared" si="2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7" t="s">
        <v>343</v>
      </c>
      <c r="AT198" s="157" t="s">
        <v>286</v>
      </c>
      <c r="AU198" s="157" t="s">
        <v>85</v>
      </c>
      <c r="AY198" s="17" t="s">
        <v>139</v>
      </c>
      <c r="BE198" s="158">
        <f t="shared" si="24"/>
        <v>0</v>
      </c>
      <c r="BF198" s="158">
        <f t="shared" si="25"/>
        <v>0</v>
      </c>
      <c r="BG198" s="158">
        <f t="shared" si="26"/>
        <v>0</v>
      </c>
      <c r="BH198" s="158">
        <f t="shared" si="27"/>
        <v>0</v>
      </c>
      <c r="BI198" s="158">
        <f t="shared" si="28"/>
        <v>0</v>
      </c>
      <c r="BJ198" s="17" t="s">
        <v>83</v>
      </c>
      <c r="BK198" s="158">
        <f t="shared" si="29"/>
        <v>0</v>
      </c>
      <c r="BL198" s="17" t="s">
        <v>261</v>
      </c>
      <c r="BM198" s="157" t="s">
        <v>1026</v>
      </c>
    </row>
    <row r="199" spans="1:65" s="2" customFormat="1" ht="13.9" customHeight="1">
      <c r="A199" s="32"/>
      <c r="B199" s="144"/>
      <c r="C199" s="145" t="s">
        <v>417</v>
      </c>
      <c r="D199" s="145" t="s">
        <v>142</v>
      </c>
      <c r="E199" s="146" t="s">
        <v>1027</v>
      </c>
      <c r="F199" s="147" t="s">
        <v>1028</v>
      </c>
      <c r="G199" s="148" t="s">
        <v>1010</v>
      </c>
      <c r="H199" s="149">
        <v>2</v>
      </c>
      <c r="I199" s="150"/>
      <c r="J199" s="151">
        <f t="shared" si="20"/>
        <v>0</v>
      </c>
      <c r="K199" s="152"/>
      <c r="L199" s="33"/>
      <c r="M199" s="153" t="s">
        <v>1</v>
      </c>
      <c r="N199" s="154" t="s">
        <v>40</v>
      </c>
      <c r="O199" s="58"/>
      <c r="P199" s="155">
        <f t="shared" si="21"/>
        <v>0</v>
      </c>
      <c r="Q199" s="155">
        <v>0</v>
      </c>
      <c r="R199" s="155">
        <f t="shared" si="22"/>
        <v>0</v>
      </c>
      <c r="S199" s="155">
        <v>0.01946</v>
      </c>
      <c r="T199" s="156">
        <f t="shared" si="23"/>
        <v>0.03892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7" t="s">
        <v>261</v>
      </c>
      <c r="AT199" s="157" t="s">
        <v>142</v>
      </c>
      <c r="AU199" s="157" t="s">
        <v>85</v>
      </c>
      <c r="AY199" s="17" t="s">
        <v>139</v>
      </c>
      <c r="BE199" s="158">
        <f t="shared" si="24"/>
        <v>0</v>
      </c>
      <c r="BF199" s="158">
        <f t="shared" si="25"/>
        <v>0</v>
      </c>
      <c r="BG199" s="158">
        <f t="shared" si="26"/>
        <v>0</v>
      </c>
      <c r="BH199" s="158">
        <f t="shared" si="27"/>
        <v>0</v>
      </c>
      <c r="BI199" s="158">
        <f t="shared" si="28"/>
        <v>0</v>
      </c>
      <c r="BJ199" s="17" t="s">
        <v>83</v>
      </c>
      <c r="BK199" s="158">
        <f t="shared" si="29"/>
        <v>0</v>
      </c>
      <c r="BL199" s="17" t="s">
        <v>261</v>
      </c>
      <c r="BM199" s="157" t="s">
        <v>1029</v>
      </c>
    </row>
    <row r="200" spans="1:65" s="2" customFormat="1" ht="13.9" customHeight="1">
      <c r="A200" s="32"/>
      <c r="B200" s="144"/>
      <c r="C200" s="145" t="s">
        <v>421</v>
      </c>
      <c r="D200" s="145" t="s">
        <v>142</v>
      </c>
      <c r="E200" s="146" t="s">
        <v>1030</v>
      </c>
      <c r="F200" s="147" t="s">
        <v>1031</v>
      </c>
      <c r="G200" s="148" t="s">
        <v>1010</v>
      </c>
      <c r="H200" s="149">
        <v>2</v>
      </c>
      <c r="I200" s="150"/>
      <c r="J200" s="151">
        <f t="shared" si="20"/>
        <v>0</v>
      </c>
      <c r="K200" s="152"/>
      <c r="L200" s="33"/>
      <c r="M200" s="153" t="s">
        <v>1</v>
      </c>
      <c r="N200" s="154" t="s">
        <v>40</v>
      </c>
      <c r="O200" s="58"/>
      <c r="P200" s="155">
        <f t="shared" si="21"/>
        <v>0</v>
      </c>
      <c r="Q200" s="155">
        <v>0.00173</v>
      </c>
      <c r="R200" s="155">
        <f t="shared" si="22"/>
        <v>0.00346</v>
      </c>
      <c r="S200" s="155">
        <v>0</v>
      </c>
      <c r="T200" s="156">
        <f t="shared" si="2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7" t="s">
        <v>261</v>
      </c>
      <c r="AT200" s="157" t="s">
        <v>142</v>
      </c>
      <c r="AU200" s="157" t="s">
        <v>85</v>
      </c>
      <c r="AY200" s="17" t="s">
        <v>139</v>
      </c>
      <c r="BE200" s="158">
        <f t="shared" si="24"/>
        <v>0</v>
      </c>
      <c r="BF200" s="158">
        <f t="shared" si="25"/>
        <v>0</v>
      </c>
      <c r="BG200" s="158">
        <f t="shared" si="26"/>
        <v>0</v>
      </c>
      <c r="BH200" s="158">
        <f t="shared" si="27"/>
        <v>0</v>
      </c>
      <c r="BI200" s="158">
        <f t="shared" si="28"/>
        <v>0</v>
      </c>
      <c r="BJ200" s="17" t="s">
        <v>83</v>
      </c>
      <c r="BK200" s="158">
        <f t="shared" si="29"/>
        <v>0</v>
      </c>
      <c r="BL200" s="17" t="s">
        <v>261</v>
      </c>
      <c r="BM200" s="157" t="s">
        <v>1032</v>
      </c>
    </row>
    <row r="201" spans="1:65" s="2" customFormat="1" ht="22.15" customHeight="1">
      <c r="A201" s="32"/>
      <c r="B201" s="144"/>
      <c r="C201" s="183" t="s">
        <v>425</v>
      </c>
      <c r="D201" s="183" t="s">
        <v>286</v>
      </c>
      <c r="E201" s="184" t="s">
        <v>1033</v>
      </c>
      <c r="F201" s="185" t="s">
        <v>1034</v>
      </c>
      <c r="G201" s="186" t="s">
        <v>145</v>
      </c>
      <c r="H201" s="187">
        <v>1</v>
      </c>
      <c r="I201" s="188"/>
      <c r="J201" s="189">
        <f t="shared" si="20"/>
        <v>0</v>
      </c>
      <c r="K201" s="190"/>
      <c r="L201" s="191"/>
      <c r="M201" s="192" t="s">
        <v>1</v>
      </c>
      <c r="N201" s="193" t="s">
        <v>40</v>
      </c>
      <c r="O201" s="58"/>
      <c r="P201" s="155">
        <f t="shared" si="21"/>
        <v>0</v>
      </c>
      <c r="Q201" s="155">
        <v>0.011</v>
      </c>
      <c r="R201" s="155">
        <f t="shared" si="22"/>
        <v>0.011</v>
      </c>
      <c r="S201" s="155">
        <v>0</v>
      </c>
      <c r="T201" s="156">
        <f t="shared" si="2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7" t="s">
        <v>343</v>
      </c>
      <c r="AT201" s="157" t="s">
        <v>286</v>
      </c>
      <c r="AU201" s="157" t="s">
        <v>85</v>
      </c>
      <c r="AY201" s="17" t="s">
        <v>139</v>
      </c>
      <c r="BE201" s="158">
        <f t="shared" si="24"/>
        <v>0</v>
      </c>
      <c r="BF201" s="158">
        <f t="shared" si="25"/>
        <v>0</v>
      </c>
      <c r="BG201" s="158">
        <f t="shared" si="26"/>
        <v>0</v>
      </c>
      <c r="BH201" s="158">
        <f t="shared" si="27"/>
        <v>0</v>
      </c>
      <c r="BI201" s="158">
        <f t="shared" si="28"/>
        <v>0</v>
      </c>
      <c r="BJ201" s="17" t="s">
        <v>83</v>
      </c>
      <c r="BK201" s="158">
        <f t="shared" si="29"/>
        <v>0</v>
      </c>
      <c r="BL201" s="17" t="s">
        <v>261</v>
      </c>
      <c r="BM201" s="157" t="s">
        <v>1035</v>
      </c>
    </row>
    <row r="202" spans="1:65" s="2" customFormat="1" ht="13.9" customHeight="1">
      <c r="A202" s="32"/>
      <c r="B202" s="144"/>
      <c r="C202" s="183" t="s">
        <v>429</v>
      </c>
      <c r="D202" s="183" t="s">
        <v>286</v>
      </c>
      <c r="E202" s="184" t="s">
        <v>1036</v>
      </c>
      <c r="F202" s="185" t="s">
        <v>1037</v>
      </c>
      <c r="G202" s="186" t="s">
        <v>145</v>
      </c>
      <c r="H202" s="187">
        <v>1</v>
      </c>
      <c r="I202" s="188"/>
      <c r="J202" s="189">
        <f t="shared" si="20"/>
        <v>0</v>
      </c>
      <c r="K202" s="190"/>
      <c r="L202" s="191"/>
      <c r="M202" s="192" t="s">
        <v>1</v>
      </c>
      <c r="N202" s="193" t="s">
        <v>40</v>
      </c>
      <c r="O202" s="58"/>
      <c r="P202" s="155">
        <f t="shared" si="21"/>
        <v>0</v>
      </c>
      <c r="Q202" s="155">
        <v>0.0068</v>
      </c>
      <c r="R202" s="155">
        <f t="shared" si="22"/>
        <v>0.0068</v>
      </c>
      <c r="S202" s="155">
        <v>0</v>
      </c>
      <c r="T202" s="156">
        <f t="shared" si="2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7" t="s">
        <v>343</v>
      </c>
      <c r="AT202" s="157" t="s">
        <v>286</v>
      </c>
      <c r="AU202" s="157" t="s">
        <v>85</v>
      </c>
      <c r="AY202" s="17" t="s">
        <v>139</v>
      </c>
      <c r="BE202" s="158">
        <f t="shared" si="24"/>
        <v>0</v>
      </c>
      <c r="BF202" s="158">
        <f t="shared" si="25"/>
        <v>0</v>
      </c>
      <c r="BG202" s="158">
        <f t="shared" si="26"/>
        <v>0</v>
      </c>
      <c r="BH202" s="158">
        <f t="shared" si="27"/>
        <v>0</v>
      </c>
      <c r="BI202" s="158">
        <f t="shared" si="28"/>
        <v>0</v>
      </c>
      <c r="BJ202" s="17" t="s">
        <v>83</v>
      </c>
      <c r="BK202" s="158">
        <f t="shared" si="29"/>
        <v>0</v>
      </c>
      <c r="BL202" s="17" t="s">
        <v>261</v>
      </c>
      <c r="BM202" s="157" t="s">
        <v>1038</v>
      </c>
    </row>
    <row r="203" spans="1:65" s="2" customFormat="1" ht="22.15" customHeight="1">
      <c r="A203" s="32"/>
      <c r="B203" s="144"/>
      <c r="C203" s="145" t="s">
        <v>433</v>
      </c>
      <c r="D203" s="145" t="s">
        <v>142</v>
      </c>
      <c r="E203" s="146" t="s">
        <v>1039</v>
      </c>
      <c r="F203" s="147" t="s">
        <v>1040</v>
      </c>
      <c r="G203" s="148" t="s">
        <v>1010</v>
      </c>
      <c r="H203" s="149">
        <v>4</v>
      </c>
      <c r="I203" s="150"/>
      <c r="J203" s="151">
        <f t="shared" si="20"/>
        <v>0</v>
      </c>
      <c r="K203" s="152"/>
      <c r="L203" s="33"/>
      <c r="M203" s="153" t="s">
        <v>1</v>
      </c>
      <c r="N203" s="154" t="s">
        <v>40</v>
      </c>
      <c r="O203" s="58"/>
      <c r="P203" s="155">
        <f t="shared" si="21"/>
        <v>0</v>
      </c>
      <c r="Q203" s="155">
        <v>0.00024</v>
      </c>
      <c r="R203" s="155">
        <f t="shared" si="22"/>
        <v>0.00096</v>
      </c>
      <c r="S203" s="155">
        <v>0</v>
      </c>
      <c r="T203" s="156">
        <f t="shared" si="2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7" t="s">
        <v>261</v>
      </c>
      <c r="AT203" s="157" t="s">
        <v>142</v>
      </c>
      <c r="AU203" s="157" t="s">
        <v>85</v>
      </c>
      <c r="AY203" s="17" t="s">
        <v>139</v>
      </c>
      <c r="BE203" s="158">
        <f t="shared" si="24"/>
        <v>0</v>
      </c>
      <c r="BF203" s="158">
        <f t="shared" si="25"/>
        <v>0</v>
      </c>
      <c r="BG203" s="158">
        <f t="shared" si="26"/>
        <v>0</v>
      </c>
      <c r="BH203" s="158">
        <f t="shared" si="27"/>
        <v>0</v>
      </c>
      <c r="BI203" s="158">
        <f t="shared" si="28"/>
        <v>0</v>
      </c>
      <c r="BJ203" s="17" t="s">
        <v>83</v>
      </c>
      <c r="BK203" s="158">
        <f t="shared" si="29"/>
        <v>0</v>
      </c>
      <c r="BL203" s="17" t="s">
        <v>261</v>
      </c>
      <c r="BM203" s="157" t="s">
        <v>1041</v>
      </c>
    </row>
    <row r="204" spans="1:65" s="2" customFormat="1" ht="13.9" customHeight="1">
      <c r="A204" s="32"/>
      <c r="B204" s="144"/>
      <c r="C204" s="145" t="s">
        <v>437</v>
      </c>
      <c r="D204" s="145" t="s">
        <v>142</v>
      </c>
      <c r="E204" s="146" t="s">
        <v>1042</v>
      </c>
      <c r="F204" s="147" t="s">
        <v>1043</v>
      </c>
      <c r="G204" s="148" t="s">
        <v>1010</v>
      </c>
      <c r="H204" s="149">
        <v>2</v>
      </c>
      <c r="I204" s="150"/>
      <c r="J204" s="151">
        <f t="shared" si="20"/>
        <v>0</v>
      </c>
      <c r="K204" s="152"/>
      <c r="L204" s="33"/>
      <c r="M204" s="153" t="s">
        <v>1</v>
      </c>
      <c r="N204" s="154" t="s">
        <v>40</v>
      </c>
      <c r="O204" s="58"/>
      <c r="P204" s="155">
        <f t="shared" si="21"/>
        <v>0</v>
      </c>
      <c r="Q204" s="155">
        <v>0</v>
      </c>
      <c r="R204" s="155">
        <f t="shared" si="22"/>
        <v>0</v>
      </c>
      <c r="S204" s="155">
        <v>0.00086</v>
      </c>
      <c r="T204" s="156">
        <f t="shared" si="23"/>
        <v>0.00172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7" t="s">
        <v>261</v>
      </c>
      <c r="AT204" s="157" t="s">
        <v>142</v>
      </c>
      <c r="AU204" s="157" t="s">
        <v>85</v>
      </c>
      <c r="AY204" s="17" t="s">
        <v>139</v>
      </c>
      <c r="BE204" s="158">
        <f t="shared" si="24"/>
        <v>0</v>
      </c>
      <c r="BF204" s="158">
        <f t="shared" si="25"/>
        <v>0</v>
      </c>
      <c r="BG204" s="158">
        <f t="shared" si="26"/>
        <v>0</v>
      </c>
      <c r="BH204" s="158">
        <f t="shared" si="27"/>
        <v>0</v>
      </c>
      <c r="BI204" s="158">
        <f t="shared" si="28"/>
        <v>0</v>
      </c>
      <c r="BJ204" s="17" t="s">
        <v>83</v>
      </c>
      <c r="BK204" s="158">
        <f t="shared" si="29"/>
        <v>0</v>
      </c>
      <c r="BL204" s="17" t="s">
        <v>261</v>
      </c>
      <c r="BM204" s="157" t="s">
        <v>1044</v>
      </c>
    </row>
    <row r="205" spans="1:65" s="2" customFormat="1" ht="13.9" customHeight="1">
      <c r="A205" s="32"/>
      <c r="B205" s="144"/>
      <c r="C205" s="145" t="s">
        <v>441</v>
      </c>
      <c r="D205" s="145" t="s">
        <v>142</v>
      </c>
      <c r="E205" s="146" t="s">
        <v>1045</v>
      </c>
      <c r="F205" s="147" t="s">
        <v>1046</v>
      </c>
      <c r="G205" s="148" t="s">
        <v>145</v>
      </c>
      <c r="H205" s="149">
        <v>2</v>
      </c>
      <c r="I205" s="150"/>
      <c r="J205" s="151">
        <f t="shared" si="20"/>
        <v>0</v>
      </c>
      <c r="K205" s="152"/>
      <c r="L205" s="33"/>
      <c r="M205" s="153" t="s">
        <v>1</v>
      </c>
      <c r="N205" s="154" t="s">
        <v>40</v>
      </c>
      <c r="O205" s="58"/>
      <c r="P205" s="155">
        <f t="shared" si="21"/>
        <v>0</v>
      </c>
      <c r="Q205" s="155">
        <v>4E-05</v>
      </c>
      <c r="R205" s="155">
        <f t="shared" si="22"/>
        <v>8E-05</v>
      </c>
      <c r="S205" s="155">
        <v>0</v>
      </c>
      <c r="T205" s="156">
        <f t="shared" si="2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7" t="s">
        <v>261</v>
      </c>
      <c r="AT205" s="157" t="s">
        <v>142</v>
      </c>
      <c r="AU205" s="157" t="s">
        <v>85</v>
      </c>
      <c r="AY205" s="17" t="s">
        <v>139</v>
      </c>
      <c r="BE205" s="158">
        <f t="shared" si="24"/>
        <v>0</v>
      </c>
      <c r="BF205" s="158">
        <f t="shared" si="25"/>
        <v>0</v>
      </c>
      <c r="BG205" s="158">
        <f t="shared" si="26"/>
        <v>0</v>
      </c>
      <c r="BH205" s="158">
        <f t="shared" si="27"/>
        <v>0</v>
      </c>
      <c r="BI205" s="158">
        <f t="shared" si="28"/>
        <v>0</v>
      </c>
      <c r="BJ205" s="17" t="s">
        <v>83</v>
      </c>
      <c r="BK205" s="158">
        <f t="shared" si="29"/>
        <v>0</v>
      </c>
      <c r="BL205" s="17" t="s">
        <v>261</v>
      </c>
      <c r="BM205" s="157" t="s">
        <v>1047</v>
      </c>
    </row>
    <row r="206" spans="1:65" s="2" customFormat="1" ht="22.15" customHeight="1">
      <c r="A206" s="32"/>
      <c r="B206" s="144"/>
      <c r="C206" s="183" t="s">
        <v>445</v>
      </c>
      <c r="D206" s="183" t="s">
        <v>286</v>
      </c>
      <c r="E206" s="184" t="s">
        <v>1048</v>
      </c>
      <c r="F206" s="185" t="s">
        <v>1049</v>
      </c>
      <c r="G206" s="186" t="s">
        <v>145</v>
      </c>
      <c r="H206" s="187">
        <v>2</v>
      </c>
      <c r="I206" s="188"/>
      <c r="J206" s="189">
        <f t="shared" si="20"/>
        <v>0</v>
      </c>
      <c r="K206" s="190"/>
      <c r="L206" s="191"/>
      <c r="M206" s="192" t="s">
        <v>1</v>
      </c>
      <c r="N206" s="193" t="s">
        <v>40</v>
      </c>
      <c r="O206" s="58"/>
      <c r="P206" s="155">
        <f t="shared" si="21"/>
        <v>0</v>
      </c>
      <c r="Q206" s="155">
        <v>0</v>
      </c>
      <c r="R206" s="155">
        <f t="shared" si="22"/>
        <v>0</v>
      </c>
      <c r="S206" s="155">
        <v>0</v>
      </c>
      <c r="T206" s="156">
        <f t="shared" si="2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7" t="s">
        <v>343</v>
      </c>
      <c r="AT206" s="157" t="s">
        <v>286</v>
      </c>
      <c r="AU206" s="157" t="s">
        <v>85</v>
      </c>
      <c r="AY206" s="17" t="s">
        <v>139</v>
      </c>
      <c r="BE206" s="158">
        <f t="shared" si="24"/>
        <v>0</v>
      </c>
      <c r="BF206" s="158">
        <f t="shared" si="25"/>
        <v>0</v>
      </c>
      <c r="BG206" s="158">
        <f t="shared" si="26"/>
        <v>0</v>
      </c>
      <c r="BH206" s="158">
        <f t="shared" si="27"/>
        <v>0</v>
      </c>
      <c r="BI206" s="158">
        <f t="shared" si="28"/>
        <v>0</v>
      </c>
      <c r="BJ206" s="17" t="s">
        <v>83</v>
      </c>
      <c r="BK206" s="158">
        <f t="shared" si="29"/>
        <v>0</v>
      </c>
      <c r="BL206" s="17" t="s">
        <v>261</v>
      </c>
      <c r="BM206" s="157" t="s">
        <v>1050</v>
      </c>
    </row>
    <row r="207" spans="1:65" s="2" customFormat="1" ht="22.15" customHeight="1">
      <c r="A207" s="32"/>
      <c r="B207" s="144"/>
      <c r="C207" s="145" t="s">
        <v>449</v>
      </c>
      <c r="D207" s="145" t="s">
        <v>142</v>
      </c>
      <c r="E207" s="146" t="s">
        <v>1051</v>
      </c>
      <c r="F207" s="147" t="s">
        <v>1052</v>
      </c>
      <c r="G207" s="148" t="s">
        <v>145</v>
      </c>
      <c r="H207" s="149">
        <v>2</v>
      </c>
      <c r="I207" s="150"/>
      <c r="J207" s="151">
        <f t="shared" si="20"/>
        <v>0</v>
      </c>
      <c r="K207" s="152"/>
      <c r="L207" s="33"/>
      <c r="M207" s="153" t="s">
        <v>1</v>
      </c>
      <c r="N207" s="154" t="s">
        <v>40</v>
      </c>
      <c r="O207" s="58"/>
      <c r="P207" s="155">
        <f t="shared" si="21"/>
        <v>0</v>
      </c>
      <c r="Q207" s="155">
        <v>6E-05</v>
      </c>
      <c r="R207" s="155">
        <f t="shared" si="22"/>
        <v>0.00012</v>
      </c>
      <c r="S207" s="155">
        <v>0</v>
      </c>
      <c r="T207" s="156">
        <f t="shared" si="2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7" t="s">
        <v>261</v>
      </c>
      <c r="AT207" s="157" t="s">
        <v>142</v>
      </c>
      <c r="AU207" s="157" t="s">
        <v>85</v>
      </c>
      <c r="AY207" s="17" t="s">
        <v>139</v>
      </c>
      <c r="BE207" s="158">
        <f t="shared" si="24"/>
        <v>0</v>
      </c>
      <c r="BF207" s="158">
        <f t="shared" si="25"/>
        <v>0</v>
      </c>
      <c r="BG207" s="158">
        <f t="shared" si="26"/>
        <v>0</v>
      </c>
      <c r="BH207" s="158">
        <f t="shared" si="27"/>
        <v>0</v>
      </c>
      <c r="BI207" s="158">
        <f t="shared" si="28"/>
        <v>0</v>
      </c>
      <c r="BJ207" s="17" t="s">
        <v>83</v>
      </c>
      <c r="BK207" s="158">
        <f t="shared" si="29"/>
        <v>0</v>
      </c>
      <c r="BL207" s="17" t="s">
        <v>261</v>
      </c>
      <c r="BM207" s="157" t="s">
        <v>1053</v>
      </c>
    </row>
    <row r="208" spans="1:65" s="2" customFormat="1" ht="22.15" customHeight="1">
      <c r="A208" s="32"/>
      <c r="B208" s="144"/>
      <c r="C208" s="183" t="s">
        <v>453</v>
      </c>
      <c r="D208" s="183" t="s">
        <v>286</v>
      </c>
      <c r="E208" s="184" t="s">
        <v>1054</v>
      </c>
      <c r="F208" s="185" t="s">
        <v>1055</v>
      </c>
      <c r="G208" s="186" t="s">
        <v>145</v>
      </c>
      <c r="H208" s="187">
        <v>2</v>
      </c>
      <c r="I208" s="188"/>
      <c r="J208" s="189">
        <f t="shared" si="20"/>
        <v>0</v>
      </c>
      <c r="K208" s="190"/>
      <c r="L208" s="191"/>
      <c r="M208" s="192" t="s">
        <v>1</v>
      </c>
      <c r="N208" s="193" t="s">
        <v>40</v>
      </c>
      <c r="O208" s="58"/>
      <c r="P208" s="155">
        <f t="shared" si="21"/>
        <v>0</v>
      </c>
      <c r="Q208" s="155">
        <v>0.00035</v>
      </c>
      <c r="R208" s="155">
        <f t="shared" si="22"/>
        <v>0.0007</v>
      </c>
      <c r="S208" s="155">
        <v>0</v>
      </c>
      <c r="T208" s="156">
        <f t="shared" si="2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7" t="s">
        <v>343</v>
      </c>
      <c r="AT208" s="157" t="s">
        <v>286</v>
      </c>
      <c r="AU208" s="157" t="s">
        <v>85</v>
      </c>
      <c r="AY208" s="17" t="s">
        <v>139</v>
      </c>
      <c r="BE208" s="158">
        <f t="shared" si="24"/>
        <v>0</v>
      </c>
      <c r="BF208" s="158">
        <f t="shared" si="25"/>
        <v>0</v>
      </c>
      <c r="BG208" s="158">
        <f t="shared" si="26"/>
        <v>0</v>
      </c>
      <c r="BH208" s="158">
        <f t="shared" si="27"/>
        <v>0</v>
      </c>
      <c r="BI208" s="158">
        <f t="shared" si="28"/>
        <v>0</v>
      </c>
      <c r="BJ208" s="17" t="s">
        <v>83</v>
      </c>
      <c r="BK208" s="158">
        <f t="shared" si="29"/>
        <v>0</v>
      </c>
      <c r="BL208" s="17" t="s">
        <v>261</v>
      </c>
      <c r="BM208" s="157" t="s">
        <v>1056</v>
      </c>
    </row>
    <row r="209" spans="1:65" s="2" customFormat="1" ht="22.15" customHeight="1">
      <c r="A209" s="32"/>
      <c r="B209" s="144"/>
      <c r="C209" s="183" t="s">
        <v>457</v>
      </c>
      <c r="D209" s="183" t="s">
        <v>286</v>
      </c>
      <c r="E209" s="184" t="s">
        <v>1057</v>
      </c>
      <c r="F209" s="185" t="s">
        <v>1058</v>
      </c>
      <c r="G209" s="186" t="s">
        <v>145</v>
      </c>
      <c r="H209" s="187">
        <v>2</v>
      </c>
      <c r="I209" s="188"/>
      <c r="J209" s="189">
        <f t="shared" si="20"/>
        <v>0</v>
      </c>
      <c r="K209" s="190"/>
      <c r="L209" s="191"/>
      <c r="M209" s="192" t="s">
        <v>1</v>
      </c>
      <c r="N209" s="193" t="s">
        <v>40</v>
      </c>
      <c r="O209" s="58"/>
      <c r="P209" s="155">
        <f t="shared" si="21"/>
        <v>0</v>
      </c>
      <c r="Q209" s="155">
        <v>0.0009</v>
      </c>
      <c r="R209" s="155">
        <f t="shared" si="22"/>
        <v>0.0018</v>
      </c>
      <c r="S209" s="155">
        <v>0</v>
      </c>
      <c r="T209" s="156">
        <f t="shared" si="2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7" t="s">
        <v>343</v>
      </c>
      <c r="AT209" s="157" t="s">
        <v>286</v>
      </c>
      <c r="AU209" s="157" t="s">
        <v>85</v>
      </c>
      <c r="AY209" s="17" t="s">
        <v>139</v>
      </c>
      <c r="BE209" s="158">
        <f t="shared" si="24"/>
        <v>0</v>
      </c>
      <c r="BF209" s="158">
        <f t="shared" si="25"/>
        <v>0</v>
      </c>
      <c r="BG209" s="158">
        <f t="shared" si="26"/>
        <v>0</v>
      </c>
      <c r="BH209" s="158">
        <f t="shared" si="27"/>
        <v>0</v>
      </c>
      <c r="BI209" s="158">
        <f t="shared" si="28"/>
        <v>0</v>
      </c>
      <c r="BJ209" s="17" t="s">
        <v>83</v>
      </c>
      <c r="BK209" s="158">
        <f t="shared" si="29"/>
        <v>0</v>
      </c>
      <c r="BL209" s="17" t="s">
        <v>261</v>
      </c>
      <c r="BM209" s="157" t="s">
        <v>1059</v>
      </c>
    </row>
    <row r="210" spans="1:65" s="2" customFormat="1" ht="13.9" customHeight="1">
      <c r="A210" s="32"/>
      <c r="B210" s="144"/>
      <c r="C210" s="145" t="s">
        <v>461</v>
      </c>
      <c r="D210" s="145" t="s">
        <v>142</v>
      </c>
      <c r="E210" s="146" t="s">
        <v>1060</v>
      </c>
      <c r="F210" s="147" t="s">
        <v>1061</v>
      </c>
      <c r="G210" s="148" t="s">
        <v>145</v>
      </c>
      <c r="H210" s="149">
        <v>2</v>
      </c>
      <c r="I210" s="150"/>
      <c r="J210" s="151">
        <f t="shared" si="20"/>
        <v>0</v>
      </c>
      <c r="K210" s="152"/>
      <c r="L210" s="33"/>
      <c r="M210" s="153" t="s">
        <v>1</v>
      </c>
      <c r="N210" s="154" t="s">
        <v>40</v>
      </c>
      <c r="O210" s="58"/>
      <c r="P210" s="155">
        <f t="shared" si="21"/>
        <v>0</v>
      </c>
      <c r="Q210" s="155">
        <v>0.00031</v>
      </c>
      <c r="R210" s="155">
        <f t="shared" si="22"/>
        <v>0.00062</v>
      </c>
      <c r="S210" s="155">
        <v>0</v>
      </c>
      <c r="T210" s="156">
        <f t="shared" si="2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7" t="s">
        <v>261</v>
      </c>
      <c r="AT210" s="157" t="s">
        <v>142</v>
      </c>
      <c r="AU210" s="157" t="s">
        <v>85</v>
      </c>
      <c r="AY210" s="17" t="s">
        <v>139</v>
      </c>
      <c r="BE210" s="158">
        <f t="shared" si="24"/>
        <v>0</v>
      </c>
      <c r="BF210" s="158">
        <f t="shared" si="25"/>
        <v>0</v>
      </c>
      <c r="BG210" s="158">
        <f t="shared" si="26"/>
        <v>0</v>
      </c>
      <c r="BH210" s="158">
        <f t="shared" si="27"/>
        <v>0</v>
      </c>
      <c r="BI210" s="158">
        <f t="shared" si="28"/>
        <v>0</v>
      </c>
      <c r="BJ210" s="17" t="s">
        <v>83</v>
      </c>
      <c r="BK210" s="158">
        <f t="shared" si="29"/>
        <v>0</v>
      </c>
      <c r="BL210" s="17" t="s">
        <v>261</v>
      </c>
      <c r="BM210" s="157" t="s">
        <v>1062</v>
      </c>
    </row>
    <row r="211" spans="1:65" s="2" customFormat="1" ht="22.15" customHeight="1">
      <c r="A211" s="32"/>
      <c r="B211" s="144"/>
      <c r="C211" s="145" t="s">
        <v>465</v>
      </c>
      <c r="D211" s="145" t="s">
        <v>142</v>
      </c>
      <c r="E211" s="146" t="s">
        <v>1063</v>
      </c>
      <c r="F211" s="147" t="s">
        <v>1064</v>
      </c>
      <c r="G211" s="148" t="s">
        <v>310</v>
      </c>
      <c r="H211" s="149">
        <v>0.046</v>
      </c>
      <c r="I211" s="150"/>
      <c r="J211" s="151">
        <f t="shared" si="20"/>
        <v>0</v>
      </c>
      <c r="K211" s="152"/>
      <c r="L211" s="33"/>
      <c r="M211" s="153" t="s">
        <v>1</v>
      </c>
      <c r="N211" s="154" t="s">
        <v>40</v>
      </c>
      <c r="O211" s="58"/>
      <c r="P211" s="155">
        <f t="shared" si="21"/>
        <v>0</v>
      </c>
      <c r="Q211" s="155">
        <v>0</v>
      </c>
      <c r="R211" s="155">
        <f t="shared" si="22"/>
        <v>0</v>
      </c>
      <c r="S211" s="155">
        <v>0</v>
      </c>
      <c r="T211" s="156">
        <f t="shared" si="2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7" t="s">
        <v>261</v>
      </c>
      <c r="AT211" s="157" t="s">
        <v>142</v>
      </c>
      <c r="AU211" s="157" t="s">
        <v>85</v>
      </c>
      <c r="AY211" s="17" t="s">
        <v>139</v>
      </c>
      <c r="BE211" s="158">
        <f t="shared" si="24"/>
        <v>0</v>
      </c>
      <c r="BF211" s="158">
        <f t="shared" si="25"/>
        <v>0</v>
      </c>
      <c r="BG211" s="158">
        <f t="shared" si="26"/>
        <v>0</v>
      </c>
      <c r="BH211" s="158">
        <f t="shared" si="27"/>
        <v>0</v>
      </c>
      <c r="BI211" s="158">
        <f t="shared" si="28"/>
        <v>0</v>
      </c>
      <c r="BJ211" s="17" t="s">
        <v>83</v>
      </c>
      <c r="BK211" s="158">
        <f t="shared" si="29"/>
        <v>0</v>
      </c>
      <c r="BL211" s="17" t="s">
        <v>261</v>
      </c>
      <c r="BM211" s="157" t="s">
        <v>1065</v>
      </c>
    </row>
    <row r="212" spans="1:65" s="2" customFormat="1" ht="22.15" customHeight="1">
      <c r="A212" s="32"/>
      <c r="B212" s="144"/>
      <c r="C212" s="145" t="s">
        <v>196</v>
      </c>
      <c r="D212" s="145" t="s">
        <v>142</v>
      </c>
      <c r="E212" s="146" t="s">
        <v>1066</v>
      </c>
      <c r="F212" s="147" t="s">
        <v>1067</v>
      </c>
      <c r="G212" s="148" t="s">
        <v>310</v>
      </c>
      <c r="H212" s="149">
        <v>0.046</v>
      </c>
      <c r="I212" s="150"/>
      <c r="J212" s="151">
        <f t="shared" si="20"/>
        <v>0</v>
      </c>
      <c r="K212" s="152"/>
      <c r="L212" s="33"/>
      <c r="M212" s="153" t="s">
        <v>1</v>
      </c>
      <c r="N212" s="154" t="s">
        <v>40</v>
      </c>
      <c r="O212" s="58"/>
      <c r="P212" s="155">
        <f t="shared" si="21"/>
        <v>0</v>
      </c>
      <c r="Q212" s="155">
        <v>0</v>
      </c>
      <c r="R212" s="155">
        <f t="shared" si="22"/>
        <v>0</v>
      </c>
      <c r="S212" s="155">
        <v>0</v>
      </c>
      <c r="T212" s="156">
        <f t="shared" si="2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7" t="s">
        <v>261</v>
      </c>
      <c r="AT212" s="157" t="s">
        <v>142</v>
      </c>
      <c r="AU212" s="157" t="s">
        <v>85</v>
      </c>
      <c r="AY212" s="17" t="s">
        <v>139</v>
      </c>
      <c r="BE212" s="158">
        <f t="shared" si="24"/>
        <v>0</v>
      </c>
      <c r="BF212" s="158">
        <f t="shared" si="25"/>
        <v>0</v>
      </c>
      <c r="BG212" s="158">
        <f t="shared" si="26"/>
        <v>0</v>
      </c>
      <c r="BH212" s="158">
        <f t="shared" si="27"/>
        <v>0</v>
      </c>
      <c r="BI212" s="158">
        <f t="shared" si="28"/>
        <v>0</v>
      </c>
      <c r="BJ212" s="17" t="s">
        <v>83</v>
      </c>
      <c r="BK212" s="158">
        <f t="shared" si="29"/>
        <v>0</v>
      </c>
      <c r="BL212" s="17" t="s">
        <v>261</v>
      </c>
      <c r="BM212" s="157" t="s">
        <v>1068</v>
      </c>
    </row>
    <row r="213" spans="2:63" s="12" customFormat="1" ht="22.9" customHeight="1">
      <c r="B213" s="131"/>
      <c r="D213" s="132" t="s">
        <v>74</v>
      </c>
      <c r="E213" s="142" t="s">
        <v>1069</v>
      </c>
      <c r="F213" s="142" t="s">
        <v>1070</v>
      </c>
      <c r="I213" s="134"/>
      <c r="J213" s="143">
        <f>BK213</f>
        <v>0</v>
      </c>
      <c r="L213" s="131"/>
      <c r="M213" s="136"/>
      <c r="N213" s="137"/>
      <c r="O213" s="137"/>
      <c r="P213" s="138">
        <f>SUM(P214:P216)</f>
        <v>0</v>
      </c>
      <c r="Q213" s="137"/>
      <c r="R213" s="138">
        <f>SUM(R214:R216)</f>
        <v>0.0184</v>
      </c>
      <c r="S213" s="137"/>
      <c r="T213" s="139">
        <f>SUM(T214:T216)</f>
        <v>0</v>
      </c>
      <c r="AR213" s="132" t="s">
        <v>85</v>
      </c>
      <c r="AT213" s="140" t="s">
        <v>74</v>
      </c>
      <c r="AU213" s="140" t="s">
        <v>83</v>
      </c>
      <c r="AY213" s="132" t="s">
        <v>139</v>
      </c>
      <c r="BK213" s="141">
        <f>SUM(BK214:BK216)</f>
        <v>0</v>
      </c>
    </row>
    <row r="214" spans="1:65" s="2" customFormat="1" ht="22.15" customHeight="1">
      <c r="A214" s="32"/>
      <c r="B214" s="144"/>
      <c r="C214" s="145" t="s">
        <v>472</v>
      </c>
      <c r="D214" s="145" t="s">
        <v>142</v>
      </c>
      <c r="E214" s="146" t="s">
        <v>1071</v>
      </c>
      <c r="F214" s="147" t="s">
        <v>1072</v>
      </c>
      <c r="G214" s="148" t="s">
        <v>1010</v>
      </c>
      <c r="H214" s="149">
        <v>2</v>
      </c>
      <c r="I214" s="150"/>
      <c r="J214" s="151">
        <f>ROUND(I214*H214,2)</f>
        <v>0</v>
      </c>
      <c r="K214" s="152"/>
      <c r="L214" s="33"/>
      <c r="M214" s="153" t="s">
        <v>1</v>
      </c>
      <c r="N214" s="154" t="s">
        <v>40</v>
      </c>
      <c r="O214" s="58"/>
      <c r="P214" s="155">
        <f>O214*H214</f>
        <v>0</v>
      </c>
      <c r="Q214" s="155">
        <v>0.0092</v>
      </c>
      <c r="R214" s="155">
        <f>Q214*H214</f>
        <v>0.0184</v>
      </c>
      <c r="S214" s="155">
        <v>0</v>
      </c>
      <c r="T214" s="156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7" t="s">
        <v>261</v>
      </c>
      <c r="AT214" s="157" t="s">
        <v>142</v>
      </c>
      <c r="AU214" s="157" t="s">
        <v>85</v>
      </c>
      <c r="AY214" s="17" t="s">
        <v>139</v>
      </c>
      <c r="BE214" s="158">
        <f>IF(N214="základní",J214,0)</f>
        <v>0</v>
      </c>
      <c r="BF214" s="158">
        <f>IF(N214="snížená",J214,0)</f>
        <v>0</v>
      </c>
      <c r="BG214" s="158">
        <f>IF(N214="zákl. přenesená",J214,0)</f>
        <v>0</v>
      </c>
      <c r="BH214" s="158">
        <f>IF(N214="sníž. přenesená",J214,0)</f>
        <v>0</v>
      </c>
      <c r="BI214" s="158">
        <f>IF(N214="nulová",J214,0)</f>
        <v>0</v>
      </c>
      <c r="BJ214" s="17" t="s">
        <v>83</v>
      </c>
      <c r="BK214" s="158">
        <f>ROUND(I214*H214,2)</f>
        <v>0</v>
      </c>
      <c r="BL214" s="17" t="s">
        <v>261</v>
      </c>
      <c r="BM214" s="157" t="s">
        <v>1073</v>
      </c>
    </row>
    <row r="215" spans="1:65" s="2" customFormat="1" ht="22.15" customHeight="1">
      <c r="A215" s="32"/>
      <c r="B215" s="144"/>
      <c r="C215" s="145" t="s">
        <v>478</v>
      </c>
      <c r="D215" s="145" t="s">
        <v>142</v>
      </c>
      <c r="E215" s="146" t="s">
        <v>1074</v>
      </c>
      <c r="F215" s="147" t="s">
        <v>1075</v>
      </c>
      <c r="G215" s="148" t="s">
        <v>310</v>
      </c>
      <c r="H215" s="149">
        <v>0.018</v>
      </c>
      <c r="I215" s="150"/>
      <c r="J215" s="151">
        <f>ROUND(I215*H215,2)</f>
        <v>0</v>
      </c>
      <c r="K215" s="152"/>
      <c r="L215" s="33"/>
      <c r="M215" s="153" t="s">
        <v>1</v>
      </c>
      <c r="N215" s="154" t="s">
        <v>40</v>
      </c>
      <c r="O215" s="58"/>
      <c r="P215" s="155">
        <f>O215*H215</f>
        <v>0</v>
      </c>
      <c r="Q215" s="155">
        <v>0</v>
      </c>
      <c r="R215" s="155">
        <f>Q215*H215</f>
        <v>0</v>
      </c>
      <c r="S215" s="155">
        <v>0</v>
      </c>
      <c r="T215" s="156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7" t="s">
        <v>261</v>
      </c>
      <c r="AT215" s="157" t="s">
        <v>142</v>
      </c>
      <c r="AU215" s="157" t="s">
        <v>85</v>
      </c>
      <c r="AY215" s="17" t="s">
        <v>139</v>
      </c>
      <c r="BE215" s="158">
        <f>IF(N215="základní",J215,0)</f>
        <v>0</v>
      </c>
      <c r="BF215" s="158">
        <f>IF(N215="snížená",J215,0)</f>
        <v>0</v>
      </c>
      <c r="BG215" s="158">
        <f>IF(N215="zákl. přenesená",J215,0)</f>
        <v>0</v>
      </c>
      <c r="BH215" s="158">
        <f>IF(N215="sníž. přenesená",J215,0)</f>
        <v>0</v>
      </c>
      <c r="BI215" s="158">
        <f>IF(N215="nulová",J215,0)</f>
        <v>0</v>
      </c>
      <c r="BJ215" s="17" t="s">
        <v>83</v>
      </c>
      <c r="BK215" s="158">
        <f>ROUND(I215*H215,2)</f>
        <v>0</v>
      </c>
      <c r="BL215" s="17" t="s">
        <v>261</v>
      </c>
      <c r="BM215" s="157" t="s">
        <v>1076</v>
      </c>
    </row>
    <row r="216" spans="1:65" s="2" customFormat="1" ht="22.15" customHeight="1">
      <c r="A216" s="32"/>
      <c r="B216" s="144"/>
      <c r="C216" s="145" t="s">
        <v>484</v>
      </c>
      <c r="D216" s="145" t="s">
        <v>142</v>
      </c>
      <c r="E216" s="146" t="s">
        <v>1077</v>
      </c>
      <c r="F216" s="147" t="s">
        <v>1078</v>
      </c>
      <c r="G216" s="148" t="s">
        <v>310</v>
      </c>
      <c r="H216" s="149">
        <v>0.018</v>
      </c>
      <c r="I216" s="150"/>
      <c r="J216" s="151">
        <f>ROUND(I216*H216,2)</f>
        <v>0</v>
      </c>
      <c r="K216" s="152"/>
      <c r="L216" s="33"/>
      <c r="M216" s="153" t="s">
        <v>1</v>
      </c>
      <c r="N216" s="154" t="s">
        <v>40</v>
      </c>
      <c r="O216" s="58"/>
      <c r="P216" s="155">
        <f>O216*H216</f>
        <v>0</v>
      </c>
      <c r="Q216" s="155">
        <v>0</v>
      </c>
      <c r="R216" s="155">
        <f>Q216*H216</f>
        <v>0</v>
      </c>
      <c r="S216" s="155">
        <v>0</v>
      </c>
      <c r="T216" s="156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7" t="s">
        <v>261</v>
      </c>
      <c r="AT216" s="157" t="s">
        <v>142</v>
      </c>
      <c r="AU216" s="157" t="s">
        <v>85</v>
      </c>
      <c r="AY216" s="17" t="s">
        <v>139</v>
      </c>
      <c r="BE216" s="158">
        <f>IF(N216="základní",J216,0)</f>
        <v>0</v>
      </c>
      <c r="BF216" s="158">
        <f>IF(N216="snížená",J216,0)</f>
        <v>0</v>
      </c>
      <c r="BG216" s="158">
        <f>IF(N216="zákl. přenesená",J216,0)</f>
        <v>0</v>
      </c>
      <c r="BH216" s="158">
        <f>IF(N216="sníž. přenesená",J216,0)</f>
        <v>0</v>
      </c>
      <c r="BI216" s="158">
        <f>IF(N216="nulová",J216,0)</f>
        <v>0</v>
      </c>
      <c r="BJ216" s="17" t="s">
        <v>83</v>
      </c>
      <c r="BK216" s="158">
        <f>ROUND(I216*H216,2)</f>
        <v>0</v>
      </c>
      <c r="BL216" s="17" t="s">
        <v>261</v>
      </c>
      <c r="BM216" s="157" t="s">
        <v>1079</v>
      </c>
    </row>
    <row r="217" spans="2:63" s="12" customFormat="1" ht="25.9" customHeight="1">
      <c r="B217" s="131"/>
      <c r="D217" s="132" t="s">
        <v>74</v>
      </c>
      <c r="E217" s="133" t="s">
        <v>1080</v>
      </c>
      <c r="F217" s="133" t="s">
        <v>1081</v>
      </c>
      <c r="I217" s="134"/>
      <c r="J217" s="135">
        <f>BK217</f>
        <v>0</v>
      </c>
      <c r="L217" s="131"/>
      <c r="M217" s="136"/>
      <c r="N217" s="137"/>
      <c r="O217" s="137"/>
      <c r="P217" s="138">
        <f>P218</f>
        <v>0</v>
      </c>
      <c r="Q217" s="137"/>
      <c r="R217" s="138">
        <f>R218</f>
        <v>0</v>
      </c>
      <c r="S217" s="137"/>
      <c r="T217" s="139">
        <f>T218</f>
        <v>0</v>
      </c>
      <c r="AR217" s="132" t="s">
        <v>146</v>
      </c>
      <c r="AT217" s="140" t="s">
        <v>74</v>
      </c>
      <c r="AU217" s="140" t="s">
        <v>75</v>
      </c>
      <c r="AY217" s="132" t="s">
        <v>139</v>
      </c>
      <c r="BK217" s="141">
        <f>BK218</f>
        <v>0</v>
      </c>
    </row>
    <row r="218" spans="1:65" s="2" customFormat="1" ht="13.9" customHeight="1">
      <c r="A218" s="32"/>
      <c r="B218" s="144"/>
      <c r="C218" s="145" t="s">
        <v>488</v>
      </c>
      <c r="D218" s="145" t="s">
        <v>142</v>
      </c>
      <c r="E218" s="146" t="s">
        <v>1082</v>
      </c>
      <c r="F218" s="147" t="s">
        <v>1083</v>
      </c>
      <c r="G218" s="148" t="s">
        <v>1084</v>
      </c>
      <c r="H218" s="149">
        <v>4</v>
      </c>
      <c r="I218" s="150"/>
      <c r="J218" s="151">
        <f>ROUND(I218*H218,2)</f>
        <v>0</v>
      </c>
      <c r="K218" s="152"/>
      <c r="L218" s="33"/>
      <c r="M218" s="153" t="s">
        <v>1</v>
      </c>
      <c r="N218" s="154" t="s">
        <v>40</v>
      </c>
      <c r="O218" s="58"/>
      <c r="P218" s="155">
        <f>O218*H218</f>
        <v>0</v>
      </c>
      <c r="Q218" s="155">
        <v>0</v>
      </c>
      <c r="R218" s="155">
        <f>Q218*H218</f>
        <v>0</v>
      </c>
      <c r="S218" s="155">
        <v>0</v>
      </c>
      <c r="T218" s="156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7" t="s">
        <v>1085</v>
      </c>
      <c r="AT218" s="157" t="s">
        <v>142</v>
      </c>
      <c r="AU218" s="157" t="s">
        <v>83</v>
      </c>
      <c r="AY218" s="17" t="s">
        <v>139</v>
      </c>
      <c r="BE218" s="158">
        <f>IF(N218="základní",J218,0)</f>
        <v>0</v>
      </c>
      <c r="BF218" s="158">
        <f>IF(N218="snížená",J218,0)</f>
        <v>0</v>
      </c>
      <c r="BG218" s="158">
        <f>IF(N218="zákl. přenesená",J218,0)</f>
        <v>0</v>
      </c>
      <c r="BH218" s="158">
        <f>IF(N218="sníž. přenesená",J218,0)</f>
        <v>0</v>
      </c>
      <c r="BI218" s="158">
        <f>IF(N218="nulová",J218,0)</f>
        <v>0</v>
      </c>
      <c r="BJ218" s="17" t="s">
        <v>83</v>
      </c>
      <c r="BK218" s="158">
        <f>ROUND(I218*H218,2)</f>
        <v>0</v>
      </c>
      <c r="BL218" s="17" t="s">
        <v>1085</v>
      </c>
      <c r="BM218" s="157" t="s">
        <v>1086</v>
      </c>
    </row>
    <row r="219" spans="2:63" s="12" customFormat="1" ht="25.9" customHeight="1">
      <c r="B219" s="131"/>
      <c r="D219" s="132" t="s">
        <v>74</v>
      </c>
      <c r="E219" s="133" t="s">
        <v>1087</v>
      </c>
      <c r="F219" s="133" t="s">
        <v>1088</v>
      </c>
      <c r="I219" s="134"/>
      <c r="J219" s="135">
        <f>BK219</f>
        <v>0</v>
      </c>
      <c r="L219" s="131"/>
      <c r="M219" s="136"/>
      <c r="N219" s="137"/>
      <c r="O219" s="137"/>
      <c r="P219" s="138">
        <f>P220</f>
        <v>0</v>
      </c>
      <c r="Q219" s="137"/>
      <c r="R219" s="138">
        <f>R220</f>
        <v>0</v>
      </c>
      <c r="S219" s="137"/>
      <c r="T219" s="139">
        <f>T220</f>
        <v>0</v>
      </c>
      <c r="AR219" s="132" t="s">
        <v>171</v>
      </c>
      <c r="AT219" s="140" t="s">
        <v>74</v>
      </c>
      <c r="AU219" s="140" t="s">
        <v>75</v>
      </c>
      <c r="AY219" s="132" t="s">
        <v>139</v>
      </c>
      <c r="BK219" s="141">
        <f>BK220</f>
        <v>0</v>
      </c>
    </row>
    <row r="220" spans="2:63" s="12" customFormat="1" ht="22.9" customHeight="1">
      <c r="B220" s="131"/>
      <c r="D220" s="132" t="s">
        <v>74</v>
      </c>
      <c r="E220" s="142" t="s">
        <v>1089</v>
      </c>
      <c r="F220" s="142" t="s">
        <v>1090</v>
      </c>
      <c r="I220" s="134"/>
      <c r="J220" s="143">
        <f>BK220</f>
        <v>0</v>
      </c>
      <c r="L220" s="131"/>
      <c r="M220" s="136"/>
      <c r="N220" s="137"/>
      <c r="O220" s="137"/>
      <c r="P220" s="138">
        <f>P221</f>
        <v>0</v>
      </c>
      <c r="Q220" s="137"/>
      <c r="R220" s="138">
        <f>R221</f>
        <v>0</v>
      </c>
      <c r="S220" s="137"/>
      <c r="T220" s="139">
        <f>T221</f>
        <v>0</v>
      </c>
      <c r="AR220" s="132" t="s">
        <v>171</v>
      </c>
      <c r="AT220" s="140" t="s">
        <v>74</v>
      </c>
      <c r="AU220" s="140" t="s">
        <v>83</v>
      </c>
      <c r="AY220" s="132" t="s">
        <v>139</v>
      </c>
      <c r="BK220" s="141">
        <f>BK221</f>
        <v>0</v>
      </c>
    </row>
    <row r="221" spans="1:65" s="2" customFormat="1" ht="13.9" customHeight="1">
      <c r="A221" s="32"/>
      <c r="B221" s="144"/>
      <c r="C221" s="145" t="s">
        <v>493</v>
      </c>
      <c r="D221" s="145" t="s">
        <v>142</v>
      </c>
      <c r="E221" s="146" t="s">
        <v>1091</v>
      </c>
      <c r="F221" s="147" t="s">
        <v>1092</v>
      </c>
      <c r="G221" s="148" t="s">
        <v>1093</v>
      </c>
      <c r="H221" s="149">
        <v>1</v>
      </c>
      <c r="I221" s="150"/>
      <c r="J221" s="151">
        <f>ROUND(I221*H221,2)</f>
        <v>0</v>
      </c>
      <c r="K221" s="152"/>
      <c r="L221" s="33"/>
      <c r="M221" s="198" t="s">
        <v>1</v>
      </c>
      <c r="N221" s="199" t="s">
        <v>40</v>
      </c>
      <c r="O221" s="200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7" t="s">
        <v>1094</v>
      </c>
      <c r="AT221" s="157" t="s">
        <v>142</v>
      </c>
      <c r="AU221" s="157" t="s">
        <v>85</v>
      </c>
      <c r="AY221" s="17" t="s">
        <v>139</v>
      </c>
      <c r="BE221" s="158">
        <f>IF(N221="základní",J221,0)</f>
        <v>0</v>
      </c>
      <c r="BF221" s="158">
        <f>IF(N221="snížená",J221,0)</f>
        <v>0</v>
      </c>
      <c r="BG221" s="158">
        <f>IF(N221="zákl. přenesená",J221,0)</f>
        <v>0</v>
      </c>
      <c r="BH221" s="158">
        <f>IF(N221="sníž. přenesená",J221,0)</f>
        <v>0</v>
      </c>
      <c r="BI221" s="158">
        <f>IF(N221="nulová",J221,0)</f>
        <v>0</v>
      </c>
      <c r="BJ221" s="17" t="s">
        <v>83</v>
      </c>
      <c r="BK221" s="158">
        <f>ROUND(I221*H221,2)</f>
        <v>0</v>
      </c>
      <c r="BL221" s="17" t="s">
        <v>1094</v>
      </c>
      <c r="BM221" s="157" t="s">
        <v>1095</v>
      </c>
    </row>
    <row r="222" spans="1:31" s="2" customFormat="1" ht="6.95" customHeight="1">
      <c r="A222" s="32"/>
      <c r="B222" s="47"/>
      <c r="C222" s="48"/>
      <c r="D222" s="48"/>
      <c r="E222" s="48"/>
      <c r="F222" s="48"/>
      <c r="G222" s="48"/>
      <c r="H222" s="48"/>
      <c r="I222" s="48"/>
      <c r="J222" s="48"/>
      <c r="K222" s="48"/>
      <c r="L222" s="33"/>
      <c r="M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</row>
  </sheetData>
  <autoFilter ref="C132:K221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02"/>
  <sheetViews>
    <sheetView showGridLines="0" workbookViewId="0" topLeftCell="A185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2.28125" style="1" customWidth="1"/>
    <col min="9" max="10" width="21.421875" style="1" customWidth="1"/>
    <col min="11" max="11" width="21.421875" style="1" hidden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91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4.45" customHeight="1">
      <c r="B7" s="20"/>
      <c r="E7" s="255" t="str">
        <f>'Rekapitulace stavby'!K6</f>
        <v>Rekonstrukce soc. zázemí</v>
      </c>
      <c r="F7" s="256"/>
      <c r="G7" s="256"/>
      <c r="H7" s="256"/>
      <c r="L7" s="20"/>
    </row>
    <row r="8" spans="1:31" s="2" customFormat="1" ht="12" customHeight="1">
      <c r="A8" s="32"/>
      <c r="B8" s="33"/>
      <c r="C8" s="32"/>
      <c r="D8" s="27" t="s">
        <v>96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5" customHeight="1">
      <c r="A9" s="32"/>
      <c r="B9" s="33"/>
      <c r="C9" s="32"/>
      <c r="D9" s="32"/>
      <c r="E9" s="237" t="s">
        <v>1096</v>
      </c>
      <c r="F9" s="254"/>
      <c r="G9" s="254"/>
      <c r="H9" s="25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7" t="str">
        <f>'Rekapitulace stavby'!E14</f>
        <v>Vyplň údaj</v>
      </c>
      <c r="F18" s="227"/>
      <c r="G18" s="227"/>
      <c r="H18" s="227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27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32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33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34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94"/>
      <c r="B27" s="95"/>
      <c r="C27" s="94"/>
      <c r="D27" s="94"/>
      <c r="E27" s="231" t="s">
        <v>1</v>
      </c>
      <c r="F27" s="231"/>
      <c r="G27" s="231"/>
      <c r="H27" s="231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35</v>
      </c>
      <c r="E30" s="32"/>
      <c r="F30" s="32"/>
      <c r="G30" s="32"/>
      <c r="H30" s="32"/>
      <c r="I30" s="32"/>
      <c r="J30" s="71">
        <f>ROUND(J130,2)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39</v>
      </c>
      <c r="E33" s="27" t="s">
        <v>40</v>
      </c>
      <c r="F33" s="99">
        <f>ROUND((SUM(BE130:BE201)),2)</f>
        <v>0</v>
      </c>
      <c r="G33" s="32"/>
      <c r="H33" s="32"/>
      <c r="I33" s="100">
        <v>0.21</v>
      </c>
      <c r="J33" s="99">
        <f>ROUND(((SUM(BE130:BE201))*I33),2)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41</v>
      </c>
      <c r="F34" s="99">
        <f>ROUND((SUM(BF130:BF201)),2)</f>
        <v>0</v>
      </c>
      <c r="G34" s="32"/>
      <c r="H34" s="32"/>
      <c r="I34" s="100">
        <v>0.15</v>
      </c>
      <c r="J34" s="99">
        <f>ROUND(((SUM(BF130:BF201))*I34),2)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42</v>
      </c>
      <c r="F35" s="99">
        <f>ROUND((SUM(BG130:BG201)),2)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43</v>
      </c>
      <c r="F36" s="99">
        <f>ROUND((SUM(BH130:BH201)),2)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44</v>
      </c>
      <c r="F37" s="99">
        <f>ROUND((SUM(BI130:BI201)),2)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45</v>
      </c>
      <c r="E39" s="60"/>
      <c r="F39" s="60"/>
      <c r="G39" s="103" t="s">
        <v>46</v>
      </c>
      <c r="H39" s="104" t="s">
        <v>47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07" t="s">
        <v>51</v>
      </c>
      <c r="G61" s="45" t="s">
        <v>50</v>
      </c>
      <c r="H61" s="35"/>
      <c r="I61" s="35"/>
      <c r="J61" s="108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07" t="s">
        <v>51</v>
      </c>
      <c r="G76" s="45" t="s">
        <v>50</v>
      </c>
      <c r="H76" s="35"/>
      <c r="I76" s="35"/>
      <c r="J76" s="108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5" customHeight="1">
      <c r="A85" s="32"/>
      <c r="B85" s="33"/>
      <c r="C85" s="32"/>
      <c r="D85" s="32"/>
      <c r="E85" s="255" t="str">
        <f>E7</f>
        <v>Rekonstrukce soc. zázemí</v>
      </c>
      <c r="F85" s="256"/>
      <c r="G85" s="256"/>
      <c r="H85" s="256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96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5" customHeight="1">
      <c r="A87" s="32"/>
      <c r="B87" s="33"/>
      <c r="C87" s="32"/>
      <c r="D87" s="32"/>
      <c r="E87" s="237" t="str">
        <f>E9</f>
        <v>03 - Vytápění</v>
      </c>
      <c r="F87" s="254"/>
      <c r="G87" s="254"/>
      <c r="H87" s="25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1. 11. 2020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6" customHeight="1">
      <c r="A91" s="32"/>
      <c r="B91" s="33"/>
      <c r="C91" s="27" t="s">
        <v>24</v>
      </c>
      <c r="D91" s="32"/>
      <c r="E91" s="32"/>
      <c r="F91" s="25" t="str">
        <f>E15</f>
        <v>Město Chotěboř</v>
      </c>
      <c r="G91" s="32"/>
      <c r="H91" s="32"/>
      <c r="I91" s="27" t="s">
        <v>30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6.45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32</v>
      </c>
      <c r="J92" s="30" t="str">
        <f>E24</f>
        <v>Ing. Milan Landsman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99</v>
      </c>
      <c r="D94" s="101"/>
      <c r="E94" s="101"/>
      <c r="F94" s="101"/>
      <c r="G94" s="101"/>
      <c r="H94" s="101"/>
      <c r="I94" s="101"/>
      <c r="J94" s="110" t="s">
        <v>100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101</v>
      </c>
      <c r="D96" s="32"/>
      <c r="E96" s="32"/>
      <c r="F96" s="32"/>
      <c r="G96" s="32"/>
      <c r="H96" s="32"/>
      <c r="I96" s="32"/>
      <c r="J96" s="71">
        <f>J130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102</v>
      </c>
    </row>
    <row r="97" spans="2:12" s="9" customFormat="1" ht="24.95" customHeight="1">
      <c r="B97" s="112"/>
      <c r="D97" s="113" t="s">
        <v>103</v>
      </c>
      <c r="E97" s="114"/>
      <c r="F97" s="114"/>
      <c r="G97" s="114"/>
      <c r="H97" s="114"/>
      <c r="I97" s="114"/>
      <c r="J97" s="115">
        <f>J131</f>
        <v>0</v>
      </c>
      <c r="L97" s="112"/>
    </row>
    <row r="98" spans="2:12" s="10" customFormat="1" ht="19.9" customHeight="1">
      <c r="B98" s="116"/>
      <c r="D98" s="117" t="s">
        <v>105</v>
      </c>
      <c r="E98" s="118"/>
      <c r="F98" s="118"/>
      <c r="G98" s="118"/>
      <c r="H98" s="118"/>
      <c r="I98" s="118"/>
      <c r="J98" s="119">
        <f>J132</f>
        <v>0</v>
      </c>
      <c r="L98" s="116"/>
    </row>
    <row r="99" spans="2:12" s="10" customFormat="1" ht="19.9" customHeight="1">
      <c r="B99" s="116"/>
      <c r="D99" s="117" t="s">
        <v>107</v>
      </c>
      <c r="E99" s="118"/>
      <c r="F99" s="118"/>
      <c r="G99" s="118"/>
      <c r="H99" s="118"/>
      <c r="I99" s="118"/>
      <c r="J99" s="119">
        <f>J135</f>
        <v>0</v>
      </c>
      <c r="L99" s="116"/>
    </row>
    <row r="100" spans="2:12" s="10" customFormat="1" ht="14.85" customHeight="1">
      <c r="B100" s="116"/>
      <c r="D100" s="117" t="s">
        <v>109</v>
      </c>
      <c r="E100" s="118"/>
      <c r="F100" s="118"/>
      <c r="G100" s="118"/>
      <c r="H100" s="118"/>
      <c r="I100" s="118"/>
      <c r="J100" s="119">
        <f>J138</f>
        <v>0</v>
      </c>
      <c r="L100" s="116"/>
    </row>
    <row r="101" spans="2:12" s="10" customFormat="1" ht="14.85" customHeight="1">
      <c r="B101" s="116"/>
      <c r="D101" s="117" t="s">
        <v>110</v>
      </c>
      <c r="E101" s="118"/>
      <c r="F101" s="118"/>
      <c r="G101" s="118"/>
      <c r="H101" s="118"/>
      <c r="I101" s="118"/>
      <c r="J101" s="119">
        <f>J140</f>
        <v>0</v>
      </c>
      <c r="L101" s="116"/>
    </row>
    <row r="102" spans="2:12" s="10" customFormat="1" ht="19.9" customHeight="1">
      <c r="B102" s="116"/>
      <c r="D102" s="117" t="s">
        <v>111</v>
      </c>
      <c r="E102" s="118"/>
      <c r="F102" s="118"/>
      <c r="G102" s="118"/>
      <c r="H102" s="118"/>
      <c r="I102" s="118"/>
      <c r="J102" s="119">
        <f>J146</f>
        <v>0</v>
      </c>
      <c r="L102" s="116"/>
    </row>
    <row r="103" spans="2:12" s="10" customFormat="1" ht="19.9" customHeight="1">
      <c r="B103" s="116"/>
      <c r="D103" s="117" t="s">
        <v>112</v>
      </c>
      <c r="E103" s="118"/>
      <c r="F103" s="118"/>
      <c r="G103" s="118"/>
      <c r="H103" s="118"/>
      <c r="I103" s="118"/>
      <c r="J103" s="119">
        <f>J152</f>
        <v>0</v>
      </c>
      <c r="L103" s="116"/>
    </row>
    <row r="104" spans="2:12" s="9" customFormat="1" ht="24.95" customHeight="1">
      <c r="B104" s="112"/>
      <c r="D104" s="113" t="s">
        <v>113</v>
      </c>
      <c r="E104" s="114"/>
      <c r="F104" s="114"/>
      <c r="G104" s="114"/>
      <c r="H104" s="114"/>
      <c r="I104" s="114"/>
      <c r="J104" s="115">
        <f>J154</f>
        <v>0</v>
      </c>
      <c r="L104" s="112"/>
    </row>
    <row r="105" spans="2:12" s="10" customFormat="1" ht="19.9" customHeight="1">
      <c r="B105" s="116"/>
      <c r="D105" s="117" t="s">
        <v>1097</v>
      </c>
      <c r="E105" s="118"/>
      <c r="F105" s="118"/>
      <c r="G105" s="118"/>
      <c r="H105" s="118"/>
      <c r="I105" s="118"/>
      <c r="J105" s="119">
        <f>J155</f>
        <v>0</v>
      </c>
      <c r="L105" s="116"/>
    </row>
    <row r="106" spans="2:12" s="10" customFormat="1" ht="19.9" customHeight="1">
      <c r="B106" s="116"/>
      <c r="D106" s="117" t="s">
        <v>1098</v>
      </c>
      <c r="E106" s="118"/>
      <c r="F106" s="118"/>
      <c r="G106" s="118"/>
      <c r="H106" s="118"/>
      <c r="I106" s="118"/>
      <c r="J106" s="119">
        <f>J166</f>
        <v>0</v>
      </c>
      <c r="L106" s="116"/>
    </row>
    <row r="107" spans="2:12" s="10" customFormat="1" ht="19.9" customHeight="1">
      <c r="B107" s="116"/>
      <c r="D107" s="117" t="s">
        <v>1099</v>
      </c>
      <c r="E107" s="118"/>
      <c r="F107" s="118"/>
      <c r="G107" s="118"/>
      <c r="H107" s="118"/>
      <c r="I107" s="118"/>
      <c r="J107" s="119">
        <f>J173</f>
        <v>0</v>
      </c>
      <c r="L107" s="116"/>
    </row>
    <row r="108" spans="2:12" s="10" customFormat="1" ht="19.9" customHeight="1">
      <c r="B108" s="116"/>
      <c r="D108" s="117" t="s">
        <v>121</v>
      </c>
      <c r="E108" s="118"/>
      <c r="F108" s="118"/>
      <c r="G108" s="118"/>
      <c r="H108" s="118"/>
      <c r="I108" s="118"/>
      <c r="J108" s="119">
        <f>J195</f>
        <v>0</v>
      </c>
      <c r="L108" s="116"/>
    </row>
    <row r="109" spans="2:12" s="9" customFormat="1" ht="24.95" customHeight="1">
      <c r="B109" s="112"/>
      <c r="D109" s="113" t="s">
        <v>884</v>
      </c>
      <c r="E109" s="114"/>
      <c r="F109" s="114"/>
      <c r="G109" s="114"/>
      <c r="H109" s="114"/>
      <c r="I109" s="114"/>
      <c r="J109" s="115">
        <f>J199</f>
        <v>0</v>
      </c>
      <c r="L109" s="112"/>
    </row>
    <row r="110" spans="2:12" s="10" customFormat="1" ht="19.9" customHeight="1">
      <c r="B110" s="116"/>
      <c r="D110" s="117" t="s">
        <v>885</v>
      </c>
      <c r="E110" s="118"/>
      <c r="F110" s="118"/>
      <c r="G110" s="118"/>
      <c r="H110" s="118"/>
      <c r="I110" s="118"/>
      <c r="J110" s="119">
        <f>J200</f>
        <v>0</v>
      </c>
      <c r="L110" s="116"/>
    </row>
    <row r="111" spans="1:31" s="2" customFormat="1" ht="21.7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6" spans="1:31" s="2" customFormat="1" ht="6.95" customHeight="1">
      <c r="A116" s="32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4.95" customHeight="1">
      <c r="A117" s="32"/>
      <c r="B117" s="33"/>
      <c r="C117" s="21" t="s">
        <v>124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16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4.45" customHeight="1">
      <c r="A120" s="32"/>
      <c r="B120" s="33"/>
      <c r="C120" s="32"/>
      <c r="D120" s="32"/>
      <c r="E120" s="255" t="str">
        <f>E7</f>
        <v>Rekonstrukce soc. zázemí</v>
      </c>
      <c r="F120" s="256"/>
      <c r="G120" s="256"/>
      <c r="H120" s="256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96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4.45" customHeight="1">
      <c r="A122" s="32"/>
      <c r="B122" s="33"/>
      <c r="C122" s="32"/>
      <c r="D122" s="32"/>
      <c r="E122" s="237" t="str">
        <f>E9</f>
        <v>03 - Vytápění</v>
      </c>
      <c r="F122" s="254"/>
      <c r="G122" s="254"/>
      <c r="H122" s="254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20</v>
      </c>
      <c r="D124" s="32"/>
      <c r="E124" s="32"/>
      <c r="F124" s="25" t="str">
        <f>F12</f>
        <v xml:space="preserve"> </v>
      </c>
      <c r="G124" s="32"/>
      <c r="H124" s="32"/>
      <c r="I124" s="27" t="s">
        <v>22</v>
      </c>
      <c r="J124" s="55" t="str">
        <f>IF(J12="","",J12)</f>
        <v>1. 11. 2020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5.6" customHeight="1">
      <c r="A126" s="32"/>
      <c r="B126" s="33"/>
      <c r="C126" s="27" t="s">
        <v>24</v>
      </c>
      <c r="D126" s="32"/>
      <c r="E126" s="32"/>
      <c r="F126" s="25" t="str">
        <f>E15</f>
        <v>Město Chotěboř</v>
      </c>
      <c r="G126" s="32"/>
      <c r="H126" s="32"/>
      <c r="I126" s="27" t="s">
        <v>30</v>
      </c>
      <c r="J126" s="30" t="str">
        <f>E21</f>
        <v xml:space="preserve"> 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6.45" customHeight="1">
      <c r="A127" s="32"/>
      <c r="B127" s="33"/>
      <c r="C127" s="27" t="s">
        <v>28</v>
      </c>
      <c r="D127" s="32"/>
      <c r="E127" s="32"/>
      <c r="F127" s="25" t="str">
        <f>IF(E18="","",E18)</f>
        <v>Vyplň údaj</v>
      </c>
      <c r="G127" s="32"/>
      <c r="H127" s="32"/>
      <c r="I127" s="27" t="s">
        <v>32</v>
      </c>
      <c r="J127" s="30" t="str">
        <f>E24</f>
        <v>Ing. Milan Landsman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0.3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11" customFormat="1" ht="29.25" customHeight="1">
      <c r="A129" s="120"/>
      <c r="B129" s="121"/>
      <c r="C129" s="122" t="s">
        <v>125</v>
      </c>
      <c r="D129" s="123" t="s">
        <v>60</v>
      </c>
      <c r="E129" s="123" t="s">
        <v>56</v>
      </c>
      <c r="F129" s="123" t="s">
        <v>57</v>
      </c>
      <c r="G129" s="123" t="s">
        <v>126</v>
      </c>
      <c r="H129" s="123" t="s">
        <v>127</v>
      </c>
      <c r="I129" s="123" t="s">
        <v>128</v>
      </c>
      <c r="J129" s="124" t="s">
        <v>100</v>
      </c>
      <c r="K129" s="125" t="s">
        <v>129</v>
      </c>
      <c r="L129" s="126"/>
      <c r="M129" s="62" t="s">
        <v>1</v>
      </c>
      <c r="N129" s="63" t="s">
        <v>39</v>
      </c>
      <c r="O129" s="63" t="s">
        <v>130</v>
      </c>
      <c r="P129" s="63" t="s">
        <v>131</v>
      </c>
      <c r="Q129" s="63" t="s">
        <v>132</v>
      </c>
      <c r="R129" s="63" t="s">
        <v>133</v>
      </c>
      <c r="S129" s="63" t="s">
        <v>134</v>
      </c>
      <c r="T129" s="64" t="s">
        <v>135</v>
      </c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</row>
    <row r="130" spans="1:63" s="2" customFormat="1" ht="22.9" customHeight="1">
      <c r="A130" s="32"/>
      <c r="B130" s="33"/>
      <c r="C130" s="69" t="s">
        <v>136</v>
      </c>
      <c r="D130" s="32"/>
      <c r="E130" s="32"/>
      <c r="F130" s="32"/>
      <c r="G130" s="32"/>
      <c r="H130" s="32"/>
      <c r="I130" s="32"/>
      <c r="J130" s="127">
        <f>BK130</f>
        <v>0</v>
      </c>
      <c r="K130" s="32"/>
      <c r="L130" s="33"/>
      <c r="M130" s="65"/>
      <c r="N130" s="56"/>
      <c r="O130" s="66"/>
      <c r="P130" s="128">
        <f>P131+P154+P199</f>
        <v>0</v>
      </c>
      <c r="Q130" s="66"/>
      <c r="R130" s="128">
        <f>R131+R154+R199</f>
        <v>1.2868369</v>
      </c>
      <c r="S130" s="66"/>
      <c r="T130" s="129">
        <f>T131+T154+T199</f>
        <v>2.0007780000000004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74</v>
      </c>
      <c r="AU130" s="17" t="s">
        <v>102</v>
      </c>
      <c r="BK130" s="130">
        <f>BK131+BK154+BK199</f>
        <v>0</v>
      </c>
    </row>
    <row r="131" spans="2:63" s="12" customFormat="1" ht="25.9" customHeight="1">
      <c r="B131" s="131"/>
      <c r="D131" s="132" t="s">
        <v>74</v>
      </c>
      <c r="E131" s="133" t="s">
        <v>137</v>
      </c>
      <c r="F131" s="133" t="s">
        <v>138</v>
      </c>
      <c r="I131" s="134"/>
      <c r="J131" s="135">
        <f>BK131</f>
        <v>0</v>
      </c>
      <c r="L131" s="131"/>
      <c r="M131" s="136"/>
      <c r="N131" s="137"/>
      <c r="O131" s="137"/>
      <c r="P131" s="138">
        <f>P132+P135+P146+P152</f>
        <v>0</v>
      </c>
      <c r="Q131" s="137"/>
      <c r="R131" s="138">
        <f>R132+R135+R146+R152</f>
        <v>0.2549169</v>
      </c>
      <c r="S131" s="137"/>
      <c r="T131" s="139">
        <f>T132+T135+T146+T152</f>
        <v>1.6</v>
      </c>
      <c r="AR131" s="132" t="s">
        <v>83</v>
      </c>
      <c r="AT131" s="140" t="s">
        <v>74</v>
      </c>
      <c r="AU131" s="140" t="s">
        <v>75</v>
      </c>
      <c r="AY131" s="132" t="s">
        <v>139</v>
      </c>
      <c r="BK131" s="141">
        <f>BK132+BK135+BK146+BK152</f>
        <v>0</v>
      </c>
    </row>
    <row r="132" spans="2:63" s="12" customFormat="1" ht="22.9" customHeight="1">
      <c r="B132" s="131"/>
      <c r="D132" s="132" t="s">
        <v>74</v>
      </c>
      <c r="E132" s="142" t="s">
        <v>162</v>
      </c>
      <c r="F132" s="142" t="s">
        <v>163</v>
      </c>
      <c r="I132" s="134"/>
      <c r="J132" s="143">
        <f>BK132</f>
        <v>0</v>
      </c>
      <c r="L132" s="131"/>
      <c r="M132" s="136"/>
      <c r="N132" s="137"/>
      <c r="O132" s="137"/>
      <c r="P132" s="138">
        <f>SUM(P133:P134)</f>
        <v>0</v>
      </c>
      <c r="Q132" s="137"/>
      <c r="R132" s="138">
        <f>SUM(R133:R134)</f>
        <v>0.2334</v>
      </c>
      <c r="S132" s="137"/>
      <c r="T132" s="139">
        <f>SUM(T133:T134)</f>
        <v>0</v>
      </c>
      <c r="AR132" s="132" t="s">
        <v>83</v>
      </c>
      <c r="AT132" s="140" t="s">
        <v>74</v>
      </c>
      <c r="AU132" s="140" t="s">
        <v>83</v>
      </c>
      <c r="AY132" s="132" t="s">
        <v>139</v>
      </c>
      <c r="BK132" s="141">
        <f>SUM(BK133:BK134)</f>
        <v>0</v>
      </c>
    </row>
    <row r="133" spans="1:65" s="2" customFormat="1" ht="22.15" customHeight="1">
      <c r="A133" s="32"/>
      <c r="B133" s="144"/>
      <c r="C133" s="145" t="s">
        <v>83</v>
      </c>
      <c r="D133" s="145" t="s">
        <v>142</v>
      </c>
      <c r="E133" s="146" t="s">
        <v>889</v>
      </c>
      <c r="F133" s="147" t="s">
        <v>890</v>
      </c>
      <c r="G133" s="148" t="s">
        <v>150</v>
      </c>
      <c r="H133" s="149">
        <v>6</v>
      </c>
      <c r="I133" s="150"/>
      <c r="J133" s="151">
        <f>ROUND(I133*H133,2)</f>
        <v>0</v>
      </c>
      <c r="K133" s="152"/>
      <c r="L133" s="33"/>
      <c r="M133" s="153" t="s">
        <v>1</v>
      </c>
      <c r="N133" s="154" t="s">
        <v>40</v>
      </c>
      <c r="O133" s="58"/>
      <c r="P133" s="155">
        <f>O133*H133</f>
        <v>0</v>
      </c>
      <c r="Q133" s="155">
        <v>0.0389</v>
      </c>
      <c r="R133" s="155">
        <f>Q133*H133</f>
        <v>0.2334</v>
      </c>
      <c r="S133" s="155">
        <v>0</v>
      </c>
      <c r="T133" s="156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7" t="s">
        <v>146</v>
      </c>
      <c r="AT133" s="157" t="s">
        <v>142</v>
      </c>
      <c r="AU133" s="157" t="s">
        <v>85</v>
      </c>
      <c r="AY133" s="17" t="s">
        <v>139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7" t="s">
        <v>83</v>
      </c>
      <c r="BK133" s="158">
        <f>ROUND(I133*H133,2)</f>
        <v>0</v>
      </c>
      <c r="BL133" s="17" t="s">
        <v>146</v>
      </c>
      <c r="BM133" s="157" t="s">
        <v>1100</v>
      </c>
    </row>
    <row r="134" spans="2:51" s="14" customFormat="1" ht="12">
      <c r="B134" s="167"/>
      <c r="D134" s="160" t="s">
        <v>152</v>
      </c>
      <c r="E134" s="168" t="s">
        <v>1</v>
      </c>
      <c r="F134" s="169" t="s">
        <v>1101</v>
      </c>
      <c r="H134" s="170">
        <v>6</v>
      </c>
      <c r="I134" s="171"/>
      <c r="L134" s="167"/>
      <c r="M134" s="172"/>
      <c r="N134" s="173"/>
      <c r="O134" s="173"/>
      <c r="P134" s="173"/>
      <c r="Q134" s="173"/>
      <c r="R134" s="173"/>
      <c r="S134" s="173"/>
      <c r="T134" s="174"/>
      <c r="AT134" s="168" t="s">
        <v>152</v>
      </c>
      <c r="AU134" s="168" t="s">
        <v>85</v>
      </c>
      <c r="AV134" s="14" t="s">
        <v>85</v>
      </c>
      <c r="AW134" s="14" t="s">
        <v>31</v>
      </c>
      <c r="AX134" s="14" t="s">
        <v>83</v>
      </c>
      <c r="AY134" s="168" t="s">
        <v>139</v>
      </c>
    </row>
    <row r="135" spans="2:63" s="12" customFormat="1" ht="22.9" customHeight="1">
      <c r="B135" s="131"/>
      <c r="D135" s="132" t="s">
        <v>74</v>
      </c>
      <c r="E135" s="142" t="s">
        <v>209</v>
      </c>
      <c r="F135" s="142" t="s">
        <v>245</v>
      </c>
      <c r="I135" s="134"/>
      <c r="J135" s="143">
        <f>BK135</f>
        <v>0</v>
      </c>
      <c r="L135" s="131"/>
      <c r="M135" s="136"/>
      <c r="N135" s="137"/>
      <c r="O135" s="137"/>
      <c r="P135" s="138">
        <f>P136+P137+P138+P140</f>
        <v>0</v>
      </c>
      <c r="Q135" s="137"/>
      <c r="R135" s="138">
        <f>R136+R137+R138+R140</f>
        <v>0.0215169</v>
      </c>
      <c r="S135" s="137"/>
      <c r="T135" s="139">
        <f>T136+T137+T138+T140</f>
        <v>1.6</v>
      </c>
      <c r="AR135" s="132" t="s">
        <v>83</v>
      </c>
      <c r="AT135" s="140" t="s">
        <v>74</v>
      </c>
      <c r="AU135" s="140" t="s">
        <v>83</v>
      </c>
      <c r="AY135" s="132" t="s">
        <v>139</v>
      </c>
      <c r="BK135" s="141">
        <f>BK136+BK137+BK138+BK140</f>
        <v>0</v>
      </c>
    </row>
    <row r="136" spans="1:65" s="2" customFormat="1" ht="22.15" customHeight="1">
      <c r="A136" s="32"/>
      <c r="B136" s="144"/>
      <c r="C136" s="145" t="s">
        <v>85</v>
      </c>
      <c r="D136" s="145" t="s">
        <v>142</v>
      </c>
      <c r="E136" s="146" t="s">
        <v>893</v>
      </c>
      <c r="F136" s="147" t="s">
        <v>894</v>
      </c>
      <c r="G136" s="148" t="s">
        <v>187</v>
      </c>
      <c r="H136" s="149">
        <v>40</v>
      </c>
      <c r="I136" s="150"/>
      <c r="J136" s="151">
        <f>ROUND(I136*H136,2)</f>
        <v>0</v>
      </c>
      <c r="K136" s="152"/>
      <c r="L136" s="33"/>
      <c r="M136" s="153" t="s">
        <v>1</v>
      </c>
      <c r="N136" s="154" t="s">
        <v>40</v>
      </c>
      <c r="O136" s="58"/>
      <c r="P136" s="155">
        <f>O136*H136</f>
        <v>0</v>
      </c>
      <c r="Q136" s="155">
        <v>0</v>
      </c>
      <c r="R136" s="155">
        <f>Q136*H136</f>
        <v>0</v>
      </c>
      <c r="S136" s="155">
        <v>0.04</v>
      </c>
      <c r="T136" s="156">
        <f>S136*H136</f>
        <v>1.6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7" t="s">
        <v>146</v>
      </c>
      <c r="AT136" s="157" t="s">
        <v>142</v>
      </c>
      <c r="AU136" s="157" t="s">
        <v>85</v>
      </c>
      <c r="AY136" s="17" t="s">
        <v>139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7" t="s">
        <v>83</v>
      </c>
      <c r="BK136" s="158">
        <f>ROUND(I136*H136,2)</f>
        <v>0</v>
      </c>
      <c r="BL136" s="17" t="s">
        <v>146</v>
      </c>
      <c r="BM136" s="157" t="s">
        <v>1102</v>
      </c>
    </row>
    <row r="137" spans="2:51" s="14" customFormat="1" ht="12">
      <c r="B137" s="167"/>
      <c r="D137" s="160" t="s">
        <v>152</v>
      </c>
      <c r="E137" s="168" t="s">
        <v>1</v>
      </c>
      <c r="F137" s="169" t="s">
        <v>1103</v>
      </c>
      <c r="H137" s="170">
        <v>40</v>
      </c>
      <c r="I137" s="171"/>
      <c r="L137" s="167"/>
      <c r="M137" s="172"/>
      <c r="N137" s="173"/>
      <c r="O137" s="173"/>
      <c r="P137" s="173"/>
      <c r="Q137" s="173"/>
      <c r="R137" s="173"/>
      <c r="S137" s="173"/>
      <c r="T137" s="174"/>
      <c r="AT137" s="168" t="s">
        <v>152</v>
      </c>
      <c r="AU137" s="168" t="s">
        <v>85</v>
      </c>
      <c r="AV137" s="14" t="s">
        <v>85</v>
      </c>
      <c r="AW137" s="14" t="s">
        <v>31</v>
      </c>
      <c r="AX137" s="14" t="s">
        <v>83</v>
      </c>
      <c r="AY137" s="168" t="s">
        <v>139</v>
      </c>
    </row>
    <row r="138" spans="2:63" s="12" customFormat="1" ht="20.85" customHeight="1">
      <c r="B138" s="131"/>
      <c r="D138" s="132" t="s">
        <v>74</v>
      </c>
      <c r="E138" s="142" t="s">
        <v>293</v>
      </c>
      <c r="F138" s="142" t="s">
        <v>294</v>
      </c>
      <c r="I138" s="134"/>
      <c r="J138" s="143">
        <f>BK138</f>
        <v>0</v>
      </c>
      <c r="L138" s="131"/>
      <c r="M138" s="136"/>
      <c r="N138" s="137"/>
      <c r="O138" s="137"/>
      <c r="P138" s="138">
        <f>P139</f>
        <v>0</v>
      </c>
      <c r="Q138" s="137"/>
      <c r="R138" s="138">
        <f>R139</f>
        <v>0.0164541</v>
      </c>
      <c r="S138" s="137"/>
      <c r="T138" s="139">
        <f>T139</f>
        <v>0</v>
      </c>
      <c r="AR138" s="132" t="s">
        <v>83</v>
      </c>
      <c r="AT138" s="140" t="s">
        <v>74</v>
      </c>
      <c r="AU138" s="140" t="s">
        <v>85</v>
      </c>
      <c r="AY138" s="132" t="s">
        <v>139</v>
      </c>
      <c r="BK138" s="141">
        <f>BK139</f>
        <v>0</v>
      </c>
    </row>
    <row r="139" spans="1:65" s="2" customFormat="1" ht="22.15" customHeight="1">
      <c r="A139" s="32"/>
      <c r="B139" s="144"/>
      <c r="C139" s="145" t="s">
        <v>140</v>
      </c>
      <c r="D139" s="145" t="s">
        <v>142</v>
      </c>
      <c r="E139" s="146" t="s">
        <v>296</v>
      </c>
      <c r="F139" s="147" t="s">
        <v>297</v>
      </c>
      <c r="G139" s="148" t="s">
        <v>150</v>
      </c>
      <c r="H139" s="149">
        <v>126.57</v>
      </c>
      <c r="I139" s="150"/>
      <c r="J139" s="151">
        <f>ROUND(I139*H139,2)</f>
        <v>0</v>
      </c>
      <c r="K139" s="152"/>
      <c r="L139" s="33"/>
      <c r="M139" s="153" t="s">
        <v>1</v>
      </c>
      <c r="N139" s="154" t="s">
        <v>40</v>
      </c>
      <c r="O139" s="58"/>
      <c r="P139" s="155">
        <f>O139*H139</f>
        <v>0</v>
      </c>
      <c r="Q139" s="155">
        <v>0.00013</v>
      </c>
      <c r="R139" s="155">
        <f>Q139*H139</f>
        <v>0.0164541</v>
      </c>
      <c r="S139" s="155">
        <v>0</v>
      </c>
      <c r="T139" s="156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7" t="s">
        <v>146</v>
      </c>
      <c r="AT139" s="157" t="s">
        <v>142</v>
      </c>
      <c r="AU139" s="157" t="s">
        <v>140</v>
      </c>
      <c r="AY139" s="17" t="s">
        <v>139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7" t="s">
        <v>83</v>
      </c>
      <c r="BK139" s="158">
        <f>ROUND(I139*H139,2)</f>
        <v>0</v>
      </c>
      <c r="BL139" s="17" t="s">
        <v>146</v>
      </c>
      <c r="BM139" s="157" t="s">
        <v>1104</v>
      </c>
    </row>
    <row r="140" spans="2:63" s="12" customFormat="1" ht="20.85" customHeight="1">
      <c r="B140" s="131"/>
      <c r="D140" s="132" t="s">
        <v>74</v>
      </c>
      <c r="E140" s="142" t="s">
        <v>299</v>
      </c>
      <c r="F140" s="142" t="s">
        <v>300</v>
      </c>
      <c r="I140" s="134"/>
      <c r="J140" s="143">
        <f>BK140</f>
        <v>0</v>
      </c>
      <c r="L140" s="131"/>
      <c r="M140" s="136"/>
      <c r="N140" s="137"/>
      <c r="O140" s="137"/>
      <c r="P140" s="138">
        <f>SUM(P141:P145)</f>
        <v>0</v>
      </c>
      <c r="Q140" s="137"/>
      <c r="R140" s="138">
        <f>SUM(R141:R145)</f>
        <v>0.0050628</v>
      </c>
      <c r="S140" s="137"/>
      <c r="T140" s="139">
        <f>SUM(T141:T145)</f>
        <v>0</v>
      </c>
      <c r="AR140" s="132" t="s">
        <v>83</v>
      </c>
      <c r="AT140" s="140" t="s">
        <v>74</v>
      </c>
      <c r="AU140" s="140" t="s">
        <v>85</v>
      </c>
      <c r="AY140" s="132" t="s">
        <v>139</v>
      </c>
      <c r="BK140" s="141">
        <f>SUM(BK141:BK145)</f>
        <v>0</v>
      </c>
    </row>
    <row r="141" spans="1:65" s="2" customFormat="1" ht="22.15" customHeight="1">
      <c r="A141" s="32"/>
      <c r="B141" s="144"/>
      <c r="C141" s="145" t="s">
        <v>146</v>
      </c>
      <c r="D141" s="145" t="s">
        <v>142</v>
      </c>
      <c r="E141" s="146" t="s">
        <v>302</v>
      </c>
      <c r="F141" s="147" t="s">
        <v>303</v>
      </c>
      <c r="G141" s="148" t="s">
        <v>150</v>
      </c>
      <c r="H141" s="149">
        <v>126.57</v>
      </c>
      <c r="I141" s="150"/>
      <c r="J141" s="151">
        <f>ROUND(I141*H141,2)</f>
        <v>0</v>
      </c>
      <c r="K141" s="152"/>
      <c r="L141" s="33"/>
      <c r="M141" s="153" t="s">
        <v>1</v>
      </c>
      <c r="N141" s="154" t="s">
        <v>40</v>
      </c>
      <c r="O141" s="58"/>
      <c r="P141" s="155">
        <f>O141*H141</f>
        <v>0</v>
      </c>
      <c r="Q141" s="155">
        <v>4E-05</v>
      </c>
      <c r="R141" s="155">
        <f>Q141*H141</f>
        <v>0.0050628</v>
      </c>
      <c r="S141" s="155">
        <v>0</v>
      </c>
      <c r="T141" s="156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7" t="s">
        <v>146</v>
      </c>
      <c r="AT141" s="157" t="s">
        <v>142</v>
      </c>
      <c r="AU141" s="157" t="s">
        <v>140</v>
      </c>
      <c r="AY141" s="17" t="s">
        <v>139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7" t="s">
        <v>83</v>
      </c>
      <c r="BK141" s="158">
        <f>ROUND(I141*H141,2)</f>
        <v>0</v>
      </c>
      <c r="BL141" s="17" t="s">
        <v>146</v>
      </c>
      <c r="BM141" s="157" t="s">
        <v>1105</v>
      </c>
    </row>
    <row r="142" spans="2:51" s="13" customFormat="1" ht="12">
      <c r="B142" s="159"/>
      <c r="D142" s="160" t="s">
        <v>152</v>
      </c>
      <c r="E142" s="161" t="s">
        <v>1</v>
      </c>
      <c r="F142" s="162" t="s">
        <v>1106</v>
      </c>
      <c r="H142" s="161" t="s">
        <v>1</v>
      </c>
      <c r="I142" s="163"/>
      <c r="L142" s="159"/>
      <c r="M142" s="164"/>
      <c r="N142" s="165"/>
      <c r="O142" s="165"/>
      <c r="P142" s="165"/>
      <c r="Q142" s="165"/>
      <c r="R142" s="165"/>
      <c r="S142" s="165"/>
      <c r="T142" s="166"/>
      <c r="AT142" s="161" t="s">
        <v>152</v>
      </c>
      <c r="AU142" s="161" t="s">
        <v>140</v>
      </c>
      <c r="AV142" s="13" t="s">
        <v>83</v>
      </c>
      <c r="AW142" s="13" t="s">
        <v>31</v>
      </c>
      <c r="AX142" s="13" t="s">
        <v>75</v>
      </c>
      <c r="AY142" s="161" t="s">
        <v>139</v>
      </c>
    </row>
    <row r="143" spans="2:51" s="14" customFormat="1" ht="22.5">
      <c r="B143" s="167"/>
      <c r="D143" s="160" t="s">
        <v>152</v>
      </c>
      <c r="E143" s="168" t="s">
        <v>1</v>
      </c>
      <c r="F143" s="169" t="s">
        <v>1107</v>
      </c>
      <c r="H143" s="170">
        <v>175.12</v>
      </c>
      <c r="I143" s="171"/>
      <c r="L143" s="167"/>
      <c r="M143" s="172"/>
      <c r="N143" s="173"/>
      <c r="O143" s="173"/>
      <c r="P143" s="173"/>
      <c r="Q143" s="173"/>
      <c r="R143" s="173"/>
      <c r="S143" s="173"/>
      <c r="T143" s="174"/>
      <c r="AT143" s="168" t="s">
        <v>152</v>
      </c>
      <c r="AU143" s="168" t="s">
        <v>140</v>
      </c>
      <c r="AV143" s="14" t="s">
        <v>85</v>
      </c>
      <c r="AW143" s="14" t="s">
        <v>31</v>
      </c>
      <c r="AX143" s="14" t="s">
        <v>75</v>
      </c>
      <c r="AY143" s="168" t="s">
        <v>139</v>
      </c>
    </row>
    <row r="144" spans="2:51" s="13" customFormat="1" ht="12">
      <c r="B144" s="159"/>
      <c r="D144" s="160" t="s">
        <v>152</v>
      </c>
      <c r="E144" s="161" t="s">
        <v>1</v>
      </c>
      <c r="F144" s="162" t="s">
        <v>1108</v>
      </c>
      <c r="H144" s="161" t="s">
        <v>1</v>
      </c>
      <c r="I144" s="163"/>
      <c r="L144" s="159"/>
      <c r="M144" s="164"/>
      <c r="N144" s="165"/>
      <c r="O144" s="165"/>
      <c r="P144" s="165"/>
      <c r="Q144" s="165"/>
      <c r="R144" s="165"/>
      <c r="S144" s="165"/>
      <c r="T144" s="166"/>
      <c r="AT144" s="161" t="s">
        <v>152</v>
      </c>
      <c r="AU144" s="161" t="s">
        <v>140</v>
      </c>
      <c r="AV144" s="13" t="s">
        <v>83</v>
      </c>
      <c r="AW144" s="13" t="s">
        <v>31</v>
      </c>
      <c r="AX144" s="13" t="s">
        <v>75</v>
      </c>
      <c r="AY144" s="161" t="s">
        <v>139</v>
      </c>
    </row>
    <row r="145" spans="2:51" s="14" customFormat="1" ht="12">
      <c r="B145" s="167"/>
      <c r="D145" s="160" t="s">
        <v>152</v>
      </c>
      <c r="E145" s="168" t="s">
        <v>1</v>
      </c>
      <c r="F145" s="169" t="s">
        <v>1109</v>
      </c>
      <c r="H145" s="170">
        <v>126.57</v>
      </c>
      <c r="I145" s="171"/>
      <c r="L145" s="167"/>
      <c r="M145" s="172"/>
      <c r="N145" s="173"/>
      <c r="O145" s="173"/>
      <c r="P145" s="173"/>
      <c r="Q145" s="173"/>
      <c r="R145" s="173"/>
      <c r="S145" s="173"/>
      <c r="T145" s="174"/>
      <c r="AT145" s="168" t="s">
        <v>152</v>
      </c>
      <c r="AU145" s="168" t="s">
        <v>140</v>
      </c>
      <c r="AV145" s="14" t="s">
        <v>85</v>
      </c>
      <c r="AW145" s="14" t="s">
        <v>31</v>
      </c>
      <c r="AX145" s="14" t="s">
        <v>83</v>
      </c>
      <c r="AY145" s="168" t="s">
        <v>139</v>
      </c>
    </row>
    <row r="146" spans="2:63" s="12" customFormat="1" ht="22.9" customHeight="1">
      <c r="B146" s="131"/>
      <c r="D146" s="132" t="s">
        <v>74</v>
      </c>
      <c r="E146" s="142" t="s">
        <v>305</v>
      </c>
      <c r="F146" s="142" t="s">
        <v>306</v>
      </c>
      <c r="I146" s="134"/>
      <c r="J146" s="143">
        <f>BK146</f>
        <v>0</v>
      </c>
      <c r="L146" s="131"/>
      <c r="M146" s="136"/>
      <c r="N146" s="137"/>
      <c r="O146" s="137"/>
      <c r="P146" s="138">
        <f>SUM(P147:P151)</f>
        <v>0</v>
      </c>
      <c r="Q146" s="137"/>
      <c r="R146" s="138">
        <f>SUM(R147:R151)</f>
        <v>0</v>
      </c>
      <c r="S146" s="137"/>
      <c r="T146" s="139">
        <f>SUM(T147:T151)</f>
        <v>0</v>
      </c>
      <c r="AR146" s="132" t="s">
        <v>83</v>
      </c>
      <c r="AT146" s="140" t="s">
        <v>74</v>
      </c>
      <c r="AU146" s="140" t="s">
        <v>83</v>
      </c>
      <c r="AY146" s="132" t="s">
        <v>139</v>
      </c>
      <c r="BK146" s="141">
        <f>SUM(BK147:BK151)</f>
        <v>0</v>
      </c>
    </row>
    <row r="147" spans="1:65" s="2" customFormat="1" ht="22.15" customHeight="1">
      <c r="A147" s="32"/>
      <c r="B147" s="144"/>
      <c r="C147" s="145" t="s">
        <v>171</v>
      </c>
      <c r="D147" s="145" t="s">
        <v>142</v>
      </c>
      <c r="E147" s="146" t="s">
        <v>308</v>
      </c>
      <c r="F147" s="147" t="s">
        <v>309</v>
      </c>
      <c r="G147" s="148" t="s">
        <v>310</v>
      </c>
      <c r="H147" s="149">
        <v>2.001</v>
      </c>
      <c r="I147" s="150"/>
      <c r="J147" s="151">
        <f>ROUND(I147*H147,2)</f>
        <v>0</v>
      </c>
      <c r="K147" s="152"/>
      <c r="L147" s="33"/>
      <c r="M147" s="153" t="s">
        <v>1</v>
      </c>
      <c r="N147" s="154" t="s">
        <v>40</v>
      </c>
      <c r="O147" s="58"/>
      <c r="P147" s="155">
        <f>O147*H147</f>
        <v>0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7" t="s">
        <v>146</v>
      </c>
      <c r="AT147" s="157" t="s">
        <v>142</v>
      </c>
      <c r="AU147" s="157" t="s">
        <v>85</v>
      </c>
      <c r="AY147" s="17" t="s">
        <v>139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7" t="s">
        <v>83</v>
      </c>
      <c r="BK147" s="158">
        <f>ROUND(I147*H147,2)</f>
        <v>0</v>
      </c>
      <c r="BL147" s="17" t="s">
        <v>146</v>
      </c>
      <c r="BM147" s="157" t="s">
        <v>1110</v>
      </c>
    </row>
    <row r="148" spans="1:65" s="2" customFormat="1" ht="22.15" customHeight="1">
      <c r="A148" s="32"/>
      <c r="B148" s="144"/>
      <c r="C148" s="145" t="s">
        <v>162</v>
      </c>
      <c r="D148" s="145" t="s">
        <v>142</v>
      </c>
      <c r="E148" s="146" t="s">
        <v>313</v>
      </c>
      <c r="F148" s="147" t="s">
        <v>314</v>
      </c>
      <c r="G148" s="148" t="s">
        <v>310</v>
      </c>
      <c r="H148" s="149">
        <v>2.001</v>
      </c>
      <c r="I148" s="150"/>
      <c r="J148" s="151">
        <f>ROUND(I148*H148,2)</f>
        <v>0</v>
      </c>
      <c r="K148" s="152"/>
      <c r="L148" s="33"/>
      <c r="M148" s="153" t="s">
        <v>1</v>
      </c>
      <c r="N148" s="154" t="s">
        <v>40</v>
      </c>
      <c r="O148" s="58"/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7" t="s">
        <v>146</v>
      </c>
      <c r="AT148" s="157" t="s">
        <v>142</v>
      </c>
      <c r="AU148" s="157" t="s">
        <v>85</v>
      </c>
      <c r="AY148" s="17" t="s">
        <v>139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7" t="s">
        <v>83</v>
      </c>
      <c r="BK148" s="158">
        <f>ROUND(I148*H148,2)</f>
        <v>0</v>
      </c>
      <c r="BL148" s="17" t="s">
        <v>146</v>
      </c>
      <c r="BM148" s="157" t="s">
        <v>1111</v>
      </c>
    </row>
    <row r="149" spans="1:65" s="2" customFormat="1" ht="22.15" customHeight="1">
      <c r="A149" s="32"/>
      <c r="B149" s="144"/>
      <c r="C149" s="145" t="s">
        <v>184</v>
      </c>
      <c r="D149" s="145" t="s">
        <v>142</v>
      </c>
      <c r="E149" s="146" t="s">
        <v>317</v>
      </c>
      <c r="F149" s="147" t="s">
        <v>318</v>
      </c>
      <c r="G149" s="148" t="s">
        <v>310</v>
      </c>
      <c r="H149" s="149">
        <v>48.024</v>
      </c>
      <c r="I149" s="150"/>
      <c r="J149" s="151">
        <f>ROUND(I149*H149,2)</f>
        <v>0</v>
      </c>
      <c r="K149" s="152"/>
      <c r="L149" s="33"/>
      <c r="M149" s="153" t="s">
        <v>1</v>
      </c>
      <c r="N149" s="154" t="s">
        <v>40</v>
      </c>
      <c r="O149" s="58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146</v>
      </c>
      <c r="AT149" s="157" t="s">
        <v>142</v>
      </c>
      <c r="AU149" s="157" t="s">
        <v>85</v>
      </c>
      <c r="AY149" s="17" t="s">
        <v>139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7" t="s">
        <v>83</v>
      </c>
      <c r="BK149" s="158">
        <f>ROUND(I149*H149,2)</f>
        <v>0</v>
      </c>
      <c r="BL149" s="17" t="s">
        <v>146</v>
      </c>
      <c r="BM149" s="157" t="s">
        <v>1112</v>
      </c>
    </row>
    <row r="150" spans="2:51" s="14" customFormat="1" ht="12">
      <c r="B150" s="167"/>
      <c r="D150" s="160" t="s">
        <v>152</v>
      </c>
      <c r="F150" s="169" t="s">
        <v>1113</v>
      </c>
      <c r="H150" s="170">
        <v>48.024</v>
      </c>
      <c r="I150" s="171"/>
      <c r="L150" s="167"/>
      <c r="M150" s="172"/>
      <c r="N150" s="173"/>
      <c r="O150" s="173"/>
      <c r="P150" s="173"/>
      <c r="Q150" s="173"/>
      <c r="R150" s="173"/>
      <c r="S150" s="173"/>
      <c r="T150" s="174"/>
      <c r="AT150" s="168" t="s">
        <v>152</v>
      </c>
      <c r="AU150" s="168" t="s">
        <v>85</v>
      </c>
      <c r="AV150" s="14" t="s">
        <v>85</v>
      </c>
      <c r="AW150" s="14" t="s">
        <v>3</v>
      </c>
      <c r="AX150" s="14" t="s">
        <v>83</v>
      </c>
      <c r="AY150" s="168" t="s">
        <v>139</v>
      </c>
    </row>
    <row r="151" spans="1:65" s="2" customFormat="1" ht="22.15" customHeight="1">
      <c r="A151" s="32"/>
      <c r="B151" s="144"/>
      <c r="C151" s="145" t="s">
        <v>198</v>
      </c>
      <c r="D151" s="145" t="s">
        <v>142</v>
      </c>
      <c r="E151" s="146" t="s">
        <v>322</v>
      </c>
      <c r="F151" s="147" t="s">
        <v>323</v>
      </c>
      <c r="G151" s="148" t="s">
        <v>310</v>
      </c>
      <c r="H151" s="149">
        <v>2.001</v>
      </c>
      <c r="I151" s="150"/>
      <c r="J151" s="151">
        <f>ROUND(I151*H151,2)</f>
        <v>0</v>
      </c>
      <c r="K151" s="152"/>
      <c r="L151" s="33"/>
      <c r="M151" s="153" t="s">
        <v>1</v>
      </c>
      <c r="N151" s="154" t="s">
        <v>40</v>
      </c>
      <c r="O151" s="58"/>
      <c r="P151" s="155">
        <f>O151*H151</f>
        <v>0</v>
      </c>
      <c r="Q151" s="155">
        <v>0</v>
      </c>
      <c r="R151" s="155">
        <f>Q151*H151</f>
        <v>0</v>
      </c>
      <c r="S151" s="155">
        <v>0</v>
      </c>
      <c r="T151" s="156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7" t="s">
        <v>146</v>
      </c>
      <c r="AT151" s="157" t="s">
        <v>142</v>
      </c>
      <c r="AU151" s="157" t="s">
        <v>85</v>
      </c>
      <c r="AY151" s="17" t="s">
        <v>139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7" t="s">
        <v>83</v>
      </c>
      <c r="BK151" s="158">
        <f>ROUND(I151*H151,2)</f>
        <v>0</v>
      </c>
      <c r="BL151" s="17" t="s">
        <v>146</v>
      </c>
      <c r="BM151" s="157" t="s">
        <v>1114</v>
      </c>
    </row>
    <row r="152" spans="2:63" s="12" customFormat="1" ht="22.9" customHeight="1">
      <c r="B152" s="131"/>
      <c r="D152" s="132" t="s">
        <v>74</v>
      </c>
      <c r="E152" s="142" t="s">
        <v>325</v>
      </c>
      <c r="F152" s="142" t="s">
        <v>326</v>
      </c>
      <c r="I152" s="134"/>
      <c r="J152" s="143">
        <f>BK152</f>
        <v>0</v>
      </c>
      <c r="L152" s="131"/>
      <c r="M152" s="136"/>
      <c r="N152" s="137"/>
      <c r="O152" s="137"/>
      <c r="P152" s="138">
        <f>P153</f>
        <v>0</v>
      </c>
      <c r="Q152" s="137"/>
      <c r="R152" s="138">
        <f>R153</f>
        <v>0</v>
      </c>
      <c r="S152" s="137"/>
      <c r="T152" s="139">
        <f>T153</f>
        <v>0</v>
      </c>
      <c r="AR152" s="132" t="s">
        <v>83</v>
      </c>
      <c r="AT152" s="140" t="s">
        <v>74</v>
      </c>
      <c r="AU152" s="140" t="s">
        <v>83</v>
      </c>
      <c r="AY152" s="132" t="s">
        <v>139</v>
      </c>
      <c r="BK152" s="141">
        <f>BK153</f>
        <v>0</v>
      </c>
    </row>
    <row r="153" spans="1:65" s="2" customFormat="1" ht="13.9" customHeight="1">
      <c r="A153" s="32"/>
      <c r="B153" s="144"/>
      <c r="C153" s="145" t="s">
        <v>209</v>
      </c>
      <c r="D153" s="145" t="s">
        <v>142</v>
      </c>
      <c r="E153" s="146" t="s">
        <v>328</v>
      </c>
      <c r="F153" s="147" t="s">
        <v>329</v>
      </c>
      <c r="G153" s="148" t="s">
        <v>310</v>
      </c>
      <c r="H153" s="149">
        <v>0.255</v>
      </c>
      <c r="I153" s="150"/>
      <c r="J153" s="151">
        <f>ROUND(I153*H153,2)</f>
        <v>0</v>
      </c>
      <c r="K153" s="152"/>
      <c r="L153" s="33"/>
      <c r="M153" s="153" t="s">
        <v>1</v>
      </c>
      <c r="N153" s="154" t="s">
        <v>40</v>
      </c>
      <c r="O153" s="58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7" t="s">
        <v>146</v>
      </c>
      <c r="AT153" s="157" t="s">
        <v>142</v>
      </c>
      <c r="AU153" s="157" t="s">
        <v>85</v>
      </c>
      <c r="AY153" s="17" t="s">
        <v>139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7" t="s">
        <v>83</v>
      </c>
      <c r="BK153" s="158">
        <f>ROUND(I153*H153,2)</f>
        <v>0</v>
      </c>
      <c r="BL153" s="17" t="s">
        <v>146</v>
      </c>
      <c r="BM153" s="157" t="s">
        <v>1115</v>
      </c>
    </row>
    <row r="154" spans="2:63" s="12" customFormat="1" ht="25.9" customHeight="1">
      <c r="B154" s="131"/>
      <c r="D154" s="132" t="s">
        <v>74</v>
      </c>
      <c r="E154" s="133" t="s">
        <v>331</v>
      </c>
      <c r="F154" s="133" t="s">
        <v>332</v>
      </c>
      <c r="I154" s="134"/>
      <c r="J154" s="135">
        <f>BK154</f>
        <v>0</v>
      </c>
      <c r="L154" s="131"/>
      <c r="M154" s="136"/>
      <c r="N154" s="137"/>
      <c r="O154" s="137"/>
      <c r="P154" s="138">
        <f>P155+P166+P173+P195</f>
        <v>0</v>
      </c>
      <c r="Q154" s="137"/>
      <c r="R154" s="138">
        <f>R155+R166+R173+R195</f>
        <v>1.03192</v>
      </c>
      <c r="S154" s="137"/>
      <c r="T154" s="139">
        <f>T155+T166+T173+T195</f>
        <v>0.4007780000000001</v>
      </c>
      <c r="AR154" s="132" t="s">
        <v>85</v>
      </c>
      <c r="AT154" s="140" t="s">
        <v>74</v>
      </c>
      <c r="AU154" s="140" t="s">
        <v>75</v>
      </c>
      <c r="AY154" s="132" t="s">
        <v>139</v>
      </c>
      <c r="BK154" s="141">
        <f>BK155+BK166+BK173+BK195</f>
        <v>0</v>
      </c>
    </row>
    <row r="155" spans="2:63" s="12" customFormat="1" ht="22.9" customHeight="1">
      <c r="B155" s="131"/>
      <c r="D155" s="132" t="s">
        <v>74</v>
      </c>
      <c r="E155" s="142" t="s">
        <v>1116</v>
      </c>
      <c r="F155" s="142" t="s">
        <v>1117</v>
      </c>
      <c r="I155" s="134"/>
      <c r="J155" s="143">
        <f>BK155</f>
        <v>0</v>
      </c>
      <c r="L155" s="131"/>
      <c r="M155" s="136"/>
      <c r="N155" s="137"/>
      <c r="O155" s="137"/>
      <c r="P155" s="138">
        <f>SUM(P156:P165)</f>
        <v>0</v>
      </c>
      <c r="Q155" s="137"/>
      <c r="R155" s="138">
        <f>SUM(R156:R165)</f>
        <v>0.0302</v>
      </c>
      <c r="S155" s="137"/>
      <c r="T155" s="139">
        <f>SUM(T156:T165)</f>
        <v>0.084</v>
      </c>
      <c r="AR155" s="132" t="s">
        <v>85</v>
      </c>
      <c r="AT155" s="140" t="s">
        <v>74</v>
      </c>
      <c r="AU155" s="140" t="s">
        <v>83</v>
      </c>
      <c r="AY155" s="132" t="s">
        <v>139</v>
      </c>
      <c r="BK155" s="141">
        <f>SUM(BK156:BK165)</f>
        <v>0</v>
      </c>
    </row>
    <row r="156" spans="1:65" s="2" customFormat="1" ht="13.9" customHeight="1">
      <c r="A156" s="32"/>
      <c r="B156" s="144"/>
      <c r="C156" s="145" t="s">
        <v>213</v>
      </c>
      <c r="D156" s="145" t="s">
        <v>142</v>
      </c>
      <c r="E156" s="146" t="s">
        <v>1118</v>
      </c>
      <c r="F156" s="147" t="s">
        <v>1119</v>
      </c>
      <c r="G156" s="148" t="s">
        <v>187</v>
      </c>
      <c r="H156" s="149">
        <v>20</v>
      </c>
      <c r="I156" s="150"/>
      <c r="J156" s="151">
        <f aca="true" t="shared" si="0" ref="J156:J161">ROUND(I156*H156,2)</f>
        <v>0</v>
      </c>
      <c r="K156" s="152"/>
      <c r="L156" s="33"/>
      <c r="M156" s="153" t="s">
        <v>1</v>
      </c>
      <c r="N156" s="154" t="s">
        <v>40</v>
      </c>
      <c r="O156" s="58"/>
      <c r="P156" s="155">
        <f aca="true" t="shared" si="1" ref="P156:P161">O156*H156</f>
        <v>0</v>
      </c>
      <c r="Q156" s="155">
        <v>2E-05</v>
      </c>
      <c r="R156" s="155">
        <f aca="true" t="shared" si="2" ref="R156:R161">Q156*H156</f>
        <v>0.0004</v>
      </c>
      <c r="S156" s="155">
        <v>0.001</v>
      </c>
      <c r="T156" s="156">
        <f aca="true" t="shared" si="3" ref="T156:T161">S156*H156</f>
        <v>0.02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7" t="s">
        <v>261</v>
      </c>
      <c r="AT156" s="157" t="s">
        <v>142</v>
      </c>
      <c r="AU156" s="157" t="s">
        <v>85</v>
      </c>
      <c r="AY156" s="17" t="s">
        <v>139</v>
      </c>
      <c r="BE156" s="158">
        <f aca="true" t="shared" si="4" ref="BE156:BE161">IF(N156="základní",J156,0)</f>
        <v>0</v>
      </c>
      <c r="BF156" s="158">
        <f aca="true" t="shared" si="5" ref="BF156:BF161">IF(N156="snížená",J156,0)</f>
        <v>0</v>
      </c>
      <c r="BG156" s="158">
        <f aca="true" t="shared" si="6" ref="BG156:BG161">IF(N156="zákl. přenesená",J156,0)</f>
        <v>0</v>
      </c>
      <c r="BH156" s="158">
        <f aca="true" t="shared" si="7" ref="BH156:BH161">IF(N156="sníž. přenesená",J156,0)</f>
        <v>0</v>
      </c>
      <c r="BI156" s="158">
        <f aca="true" t="shared" si="8" ref="BI156:BI161">IF(N156="nulová",J156,0)</f>
        <v>0</v>
      </c>
      <c r="BJ156" s="17" t="s">
        <v>83</v>
      </c>
      <c r="BK156" s="158">
        <f aca="true" t="shared" si="9" ref="BK156:BK161">ROUND(I156*H156,2)</f>
        <v>0</v>
      </c>
      <c r="BL156" s="17" t="s">
        <v>261</v>
      </c>
      <c r="BM156" s="157" t="s">
        <v>1120</v>
      </c>
    </row>
    <row r="157" spans="1:65" s="2" customFormat="1" ht="13.9" customHeight="1">
      <c r="A157" s="32"/>
      <c r="B157" s="144"/>
      <c r="C157" s="145" t="s">
        <v>217</v>
      </c>
      <c r="D157" s="145" t="s">
        <v>142</v>
      </c>
      <c r="E157" s="146" t="s">
        <v>1121</v>
      </c>
      <c r="F157" s="147" t="s">
        <v>1122</v>
      </c>
      <c r="G157" s="148" t="s">
        <v>187</v>
      </c>
      <c r="H157" s="149">
        <v>20</v>
      </c>
      <c r="I157" s="150"/>
      <c r="J157" s="151">
        <f t="shared" si="0"/>
        <v>0</v>
      </c>
      <c r="K157" s="152"/>
      <c r="L157" s="33"/>
      <c r="M157" s="153" t="s">
        <v>1</v>
      </c>
      <c r="N157" s="154" t="s">
        <v>40</v>
      </c>
      <c r="O157" s="58"/>
      <c r="P157" s="155">
        <f t="shared" si="1"/>
        <v>0</v>
      </c>
      <c r="Q157" s="155">
        <v>2E-05</v>
      </c>
      <c r="R157" s="155">
        <f t="shared" si="2"/>
        <v>0.0004</v>
      </c>
      <c r="S157" s="155">
        <v>0.0032</v>
      </c>
      <c r="T157" s="156">
        <f t="shared" si="3"/>
        <v>0.064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7" t="s">
        <v>261</v>
      </c>
      <c r="AT157" s="157" t="s">
        <v>142</v>
      </c>
      <c r="AU157" s="157" t="s">
        <v>85</v>
      </c>
      <c r="AY157" s="17" t="s">
        <v>139</v>
      </c>
      <c r="BE157" s="158">
        <f t="shared" si="4"/>
        <v>0</v>
      </c>
      <c r="BF157" s="158">
        <f t="shared" si="5"/>
        <v>0</v>
      </c>
      <c r="BG157" s="158">
        <f t="shared" si="6"/>
        <v>0</v>
      </c>
      <c r="BH157" s="158">
        <f t="shared" si="7"/>
        <v>0</v>
      </c>
      <c r="BI157" s="158">
        <f t="shared" si="8"/>
        <v>0</v>
      </c>
      <c r="BJ157" s="17" t="s">
        <v>83</v>
      </c>
      <c r="BK157" s="158">
        <f t="shared" si="9"/>
        <v>0</v>
      </c>
      <c r="BL157" s="17" t="s">
        <v>261</v>
      </c>
      <c r="BM157" s="157" t="s">
        <v>1123</v>
      </c>
    </row>
    <row r="158" spans="1:65" s="2" customFormat="1" ht="13.9" customHeight="1">
      <c r="A158" s="32"/>
      <c r="B158" s="144"/>
      <c r="C158" s="145" t="s">
        <v>237</v>
      </c>
      <c r="D158" s="145" t="s">
        <v>142</v>
      </c>
      <c r="E158" s="146" t="s">
        <v>1124</v>
      </c>
      <c r="F158" s="147" t="s">
        <v>1125</v>
      </c>
      <c r="G158" s="148" t="s">
        <v>187</v>
      </c>
      <c r="H158" s="149">
        <v>20</v>
      </c>
      <c r="I158" s="150"/>
      <c r="J158" s="151">
        <f t="shared" si="0"/>
        <v>0</v>
      </c>
      <c r="K158" s="152"/>
      <c r="L158" s="33"/>
      <c r="M158" s="153" t="s">
        <v>1</v>
      </c>
      <c r="N158" s="154" t="s">
        <v>40</v>
      </c>
      <c r="O158" s="58"/>
      <c r="P158" s="155">
        <f t="shared" si="1"/>
        <v>0</v>
      </c>
      <c r="Q158" s="155">
        <v>0.00046</v>
      </c>
      <c r="R158" s="155">
        <f t="shared" si="2"/>
        <v>0.0092</v>
      </c>
      <c r="S158" s="155">
        <v>0</v>
      </c>
      <c r="T158" s="156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7" t="s">
        <v>261</v>
      </c>
      <c r="AT158" s="157" t="s">
        <v>142</v>
      </c>
      <c r="AU158" s="157" t="s">
        <v>85</v>
      </c>
      <c r="AY158" s="17" t="s">
        <v>139</v>
      </c>
      <c r="BE158" s="158">
        <f t="shared" si="4"/>
        <v>0</v>
      </c>
      <c r="BF158" s="158">
        <f t="shared" si="5"/>
        <v>0</v>
      </c>
      <c r="BG158" s="158">
        <f t="shared" si="6"/>
        <v>0</v>
      </c>
      <c r="BH158" s="158">
        <f t="shared" si="7"/>
        <v>0</v>
      </c>
      <c r="BI158" s="158">
        <f t="shared" si="8"/>
        <v>0</v>
      </c>
      <c r="BJ158" s="17" t="s">
        <v>83</v>
      </c>
      <c r="BK158" s="158">
        <f t="shared" si="9"/>
        <v>0</v>
      </c>
      <c r="BL158" s="17" t="s">
        <v>261</v>
      </c>
      <c r="BM158" s="157" t="s">
        <v>1126</v>
      </c>
    </row>
    <row r="159" spans="1:65" s="2" customFormat="1" ht="13.9" customHeight="1">
      <c r="A159" s="32"/>
      <c r="B159" s="144"/>
      <c r="C159" s="145" t="s">
        <v>241</v>
      </c>
      <c r="D159" s="145" t="s">
        <v>142</v>
      </c>
      <c r="E159" s="146" t="s">
        <v>1127</v>
      </c>
      <c r="F159" s="147" t="s">
        <v>1128</v>
      </c>
      <c r="G159" s="148" t="s">
        <v>187</v>
      </c>
      <c r="H159" s="149">
        <v>20</v>
      </c>
      <c r="I159" s="150"/>
      <c r="J159" s="151">
        <f t="shared" si="0"/>
        <v>0</v>
      </c>
      <c r="K159" s="152"/>
      <c r="L159" s="33"/>
      <c r="M159" s="153" t="s">
        <v>1</v>
      </c>
      <c r="N159" s="154" t="s">
        <v>40</v>
      </c>
      <c r="O159" s="58"/>
      <c r="P159" s="155">
        <f t="shared" si="1"/>
        <v>0</v>
      </c>
      <c r="Q159" s="155">
        <v>0.00057</v>
      </c>
      <c r="R159" s="155">
        <f t="shared" si="2"/>
        <v>0.0114</v>
      </c>
      <c r="S159" s="155">
        <v>0</v>
      </c>
      <c r="T159" s="156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7" t="s">
        <v>261</v>
      </c>
      <c r="AT159" s="157" t="s">
        <v>142</v>
      </c>
      <c r="AU159" s="157" t="s">
        <v>85</v>
      </c>
      <c r="AY159" s="17" t="s">
        <v>139</v>
      </c>
      <c r="BE159" s="158">
        <f t="shared" si="4"/>
        <v>0</v>
      </c>
      <c r="BF159" s="158">
        <f t="shared" si="5"/>
        <v>0</v>
      </c>
      <c r="BG159" s="158">
        <f t="shared" si="6"/>
        <v>0</v>
      </c>
      <c r="BH159" s="158">
        <f t="shared" si="7"/>
        <v>0</v>
      </c>
      <c r="BI159" s="158">
        <f t="shared" si="8"/>
        <v>0</v>
      </c>
      <c r="BJ159" s="17" t="s">
        <v>83</v>
      </c>
      <c r="BK159" s="158">
        <f t="shared" si="9"/>
        <v>0</v>
      </c>
      <c r="BL159" s="17" t="s">
        <v>261</v>
      </c>
      <c r="BM159" s="157" t="s">
        <v>1129</v>
      </c>
    </row>
    <row r="160" spans="1:65" s="2" customFormat="1" ht="22.15" customHeight="1">
      <c r="A160" s="32"/>
      <c r="B160" s="144"/>
      <c r="C160" s="145" t="s">
        <v>246</v>
      </c>
      <c r="D160" s="145" t="s">
        <v>142</v>
      </c>
      <c r="E160" s="146" t="s">
        <v>1130</v>
      </c>
      <c r="F160" s="147" t="s">
        <v>1131</v>
      </c>
      <c r="G160" s="148" t="s">
        <v>145</v>
      </c>
      <c r="H160" s="149">
        <v>16</v>
      </c>
      <c r="I160" s="150"/>
      <c r="J160" s="151">
        <f t="shared" si="0"/>
        <v>0</v>
      </c>
      <c r="K160" s="152"/>
      <c r="L160" s="33"/>
      <c r="M160" s="153" t="s">
        <v>1</v>
      </c>
      <c r="N160" s="154" t="s">
        <v>40</v>
      </c>
      <c r="O160" s="58"/>
      <c r="P160" s="155">
        <f t="shared" si="1"/>
        <v>0</v>
      </c>
      <c r="Q160" s="155">
        <v>5E-05</v>
      </c>
      <c r="R160" s="155">
        <f t="shared" si="2"/>
        <v>0.0008</v>
      </c>
      <c r="S160" s="155">
        <v>0</v>
      </c>
      <c r="T160" s="156">
        <f t="shared" si="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7" t="s">
        <v>261</v>
      </c>
      <c r="AT160" s="157" t="s">
        <v>142</v>
      </c>
      <c r="AU160" s="157" t="s">
        <v>85</v>
      </c>
      <c r="AY160" s="17" t="s">
        <v>139</v>
      </c>
      <c r="BE160" s="158">
        <f t="shared" si="4"/>
        <v>0</v>
      </c>
      <c r="BF160" s="158">
        <f t="shared" si="5"/>
        <v>0</v>
      </c>
      <c r="BG160" s="158">
        <f t="shared" si="6"/>
        <v>0</v>
      </c>
      <c r="BH160" s="158">
        <f t="shared" si="7"/>
        <v>0</v>
      </c>
      <c r="BI160" s="158">
        <f t="shared" si="8"/>
        <v>0</v>
      </c>
      <c r="BJ160" s="17" t="s">
        <v>83</v>
      </c>
      <c r="BK160" s="158">
        <f t="shared" si="9"/>
        <v>0</v>
      </c>
      <c r="BL160" s="17" t="s">
        <v>261</v>
      </c>
      <c r="BM160" s="157" t="s">
        <v>1132</v>
      </c>
    </row>
    <row r="161" spans="1:65" s="2" customFormat="1" ht="13.9" customHeight="1">
      <c r="A161" s="32"/>
      <c r="B161" s="144"/>
      <c r="C161" s="145" t="s">
        <v>8</v>
      </c>
      <c r="D161" s="145" t="s">
        <v>142</v>
      </c>
      <c r="E161" s="146" t="s">
        <v>1133</v>
      </c>
      <c r="F161" s="147" t="s">
        <v>1134</v>
      </c>
      <c r="G161" s="148" t="s">
        <v>187</v>
      </c>
      <c r="H161" s="149">
        <v>40</v>
      </c>
      <c r="I161" s="150"/>
      <c r="J161" s="151">
        <f t="shared" si="0"/>
        <v>0</v>
      </c>
      <c r="K161" s="152"/>
      <c r="L161" s="33"/>
      <c r="M161" s="153" t="s">
        <v>1</v>
      </c>
      <c r="N161" s="154" t="s">
        <v>40</v>
      </c>
      <c r="O161" s="58"/>
      <c r="P161" s="155">
        <f t="shared" si="1"/>
        <v>0</v>
      </c>
      <c r="Q161" s="155">
        <v>0</v>
      </c>
      <c r="R161" s="155">
        <f t="shared" si="2"/>
        <v>0</v>
      </c>
      <c r="S161" s="155">
        <v>0</v>
      </c>
      <c r="T161" s="156">
        <f t="shared" si="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7" t="s">
        <v>261</v>
      </c>
      <c r="AT161" s="157" t="s">
        <v>142</v>
      </c>
      <c r="AU161" s="157" t="s">
        <v>85</v>
      </c>
      <c r="AY161" s="17" t="s">
        <v>139</v>
      </c>
      <c r="BE161" s="158">
        <f t="shared" si="4"/>
        <v>0</v>
      </c>
      <c r="BF161" s="158">
        <f t="shared" si="5"/>
        <v>0</v>
      </c>
      <c r="BG161" s="158">
        <f t="shared" si="6"/>
        <v>0</v>
      </c>
      <c r="BH161" s="158">
        <f t="shared" si="7"/>
        <v>0</v>
      </c>
      <c r="BI161" s="158">
        <f t="shared" si="8"/>
        <v>0</v>
      </c>
      <c r="BJ161" s="17" t="s">
        <v>83</v>
      </c>
      <c r="BK161" s="158">
        <f t="shared" si="9"/>
        <v>0</v>
      </c>
      <c r="BL161" s="17" t="s">
        <v>261</v>
      </c>
      <c r="BM161" s="157" t="s">
        <v>1135</v>
      </c>
    </row>
    <row r="162" spans="2:51" s="14" customFormat="1" ht="12">
      <c r="B162" s="167"/>
      <c r="D162" s="160" t="s">
        <v>152</v>
      </c>
      <c r="E162" s="168" t="s">
        <v>1</v>
      </c>
      <c r="F162" s="169" t="s">
        <v>1103</v>
      </c>
      <c r="H162" s="170">
        <v>40</v>
      </c>
      <c r="I162" s="171"/>
      <c r="L162" s="167"/>
      <c r="M162" s="172"/>
      <c r="N162" s="173"/>
      <c r="O162" s="173"/>
      <c r="P162" s="173"/>
      <c r="Q162" s="173"/>
      <c r="R162" s="173"/>
      <c r="S162" s="173"/>
      <c r="T162" s="174"/>
      <c r="AT162" s="168" t="s">
        <v>152</v>
      </c>
      <c r="AU162" s="168" t="s">
        <v>85</v>
      </c>
      <c r="AV162" s="14" t="s">
        <v>85</v>
      </c>
      <c r="AW162" s="14" t="s">
        <v>31</v>
      </c>
      <c r="AX162" s="14" t="s">
        <v>83</v>
      </c>
      <c r="AY162" s="168" t="s">
        <v>139</v>
      </c>
    </row>
    <row r="163" spans="1:65" s="2" customFormat="1" ht="22.15" customHeight="1">
      <c r="A163" s="32"/>
      <c r="B163" s="144"/>
      <c r="C163" s="145" t="s">
        <v>261</v>
      </c>
      <c r="D163" s="145" t="s">
        <v>142</v>
      </c>
      <c r="E163" s="146" t="s">
        <v>1136</v>
      </c>
      <c r="F163" s="147" t="s">
        <v>1137</v>
      </c>
      <c r="G163" s="148" t="s">
        <v>187</v>
      </c>
      <c r="H163" s="149">
        <v>40</v>
      </c>
      <c r="I163" s="150"/>
      <c r="J163" s="151">
        <f>ROUND(I163*H163,2)</f>
        <v>0</v>
      </c>
      <c r="K163" s="152"/>
      <c r="L163" s="33"/>
      <c r="M163" s="153" t="s">
        <v>1</v>
      </c>
      <c r="N163" s="154" t="s">
        <v>40</v>
      </c>
      <c r="O163" s="58"/>
      <c r="P163" s="155">
        <f>O163*H163</f>
        <v>0</v>
      </c>
      <c r="Q163" s="155">
        <v>0.0002</v>
      </c>
      <c r="R163" s="155">
        <f>Q163*H163</f>
        <v>0.008</v>
      </c>
      <c r="S163" s="155">
        <v>0</v>
      </c>
      <c r="T163" s="15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7" t="s">
        <v>261</v>
      </c>
      <c r="AT163" s="157" t="s">
        <v>142</v>
      </c>
      <c r="AU163" s="157" t="s">
        <v>85</v>
      </c>
      <c r="AY163" s="17" t="s">
        <v>139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7" t="s">
        <v>83</v>
      </c>
      <c r="BK163" s="158">
        <f>ROUND(I163*H163,2)</f>
        <v>0</v>
      </c>
      <c r="BL163" s="17" t="s">
        <v>261</v>
      </c>
      <c r="BM163" s="157" t="s">
        <v>1138</v>
      </c>
    </row>
    <row r="164" spans="1:65" s="2" customFormat="1" ht="22.15" customHeight="1">
      <c r="A164" s="32"/>
      <c r="B164" s="144"/>
      <c r="C164" s="145" t="s">
        <v>267</v>
      </c>
      <c r="D164" s="145" t="s">
        <v>142</v>
      </c>
      <c r="E164" s="146" t="s">
        <v>1139</v>
      </c>
      <c r="F164" s="147" t="s">
        <v>1140</v>
      </c>
      <c r="G164" s="148" t="s">
        <v>310</v>
      </c>
      <c r="H164" s="149">
        <v>0.03</v>
      </c>
      <c r="I164" s="150"/>
      <c r="J164" s="151">
        <f>ROUND(I164*H164,2)</f>
        <v>0</v>
      </c>
      <c r="K164" s="152"/>
      <c r="L164" s="33"/>
      <c r="M164" s="153" t="s">
        <v>1</v>
      </c>
      <c r="N164" s="154" t="s">
        <v>40</v>
      </c>
      <c r="O164" s="58"/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7" t="s">
        <v>261</v>
      </c>
      <c r="AT164" s="157" t="s">
        <v>142</v>
      </c>
      <c r="AU164" s="157" t="s">
        <v>85</v>
      </c>
      <c r="AY164" s="17" t="s">
        <v>139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7" t="s">
        <v>83</v>
      </c>
      <c r="BK164" s="158">
        <f>ROUND(I164*H164,2)</f>
        <v>0</v>
      </c>
      <c r="BL164" s="17" t="s">
        <v>261</v>
      </c>
      <c r="BM164" s="157" t="s">
        <v>1141</v>
      </c>
    </row>
    <row r="165" spans="1:65" s="2" customFormat="1" ht="22.15" customHeight="1">
      <c r="A165" s="32"/>
      <c r="B165" s="144"/>
      <c r="C165" s="145" t="s">
        <v>272</v>
      </c>
      <c r="D165" s="145" t="s">
        <v>142</v>
      </c>
      <c r="E165" s="146" t="s">
        <v>1142</v>
      </c>
      <c r="F165" s="147" t="s">
        <v>1143</v>
      </c>
      <c r="G165" s="148" t="s">
        <v>310</v>
      </c>
      <c r="H165" s="149">
        <v>0.03</v>
      </c>
      <c r="I165" s="150"/>
      <c r="J165" s="151">
        <f>ROUND(I165*H165,2)</f>
        <v>0</v>
      </c>
      <c r="K165" s="152"/>
      <c r="L165" s="33"/>
      <c r="M165" s="153" t="s">
        <v>1</v>
      </c>
      <c r="N165" s="154" t="s">
        <v>40</v>
      </c>
      <c r="O165" s="58"/>
      <c r="P165" s="155">
        <f>O165*H165</f>
        <v>0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7" t="s">
        <v>261</v>
      </c>
      <c r="AT165" s="157" t="s">
        <v>142</v>
      </c>
      <c r="AU165" s="157" t="s">
        <v>85</v>
      </c>
      <c r="AY165" s="17" t="s">
        <v>139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7" t="s">
        <v>83</v>
      </c>
      <c r="BK165" s="158">
        <f>ROUND(I165*H165,2)</f>
        <v>0</v>
      </c>
      <c r="BL165" s="17" t="s">
        <v>261</v>
      </c>
      <c r="BM165" s="157" t="s">
        <v>1144</v>
      </c>
    </row>
    <row r="166" spans="2:63" s="12" customFormat="1" ht="22.9" customHeight="1">
      <c r="B166" s="131"/>
      <c r="D166" s="132" t="s">
        <v>74</v>
      </c>
      <c r="E166" s="142" t="s">
        <v>1145</v>
      </c>
      <c r="F166" s="142" t="s">
        <v>1146</v>
      </c>
      <c r="I166" s="134"/>
      <c r="J166" s="143">
        <f>BK166</f>
        <v>0</v>
      </c>
      <c r="L166" s="131"/>
      <c r="M166" s="136"/>
      <c r="N166" s="137"/>
      <c r="O166" s="137"/>
      <c r="P166" s="138">
        <f>SUM(P167:P172)</f>
        <v>0</v>
      </c>
      <c r="Q166" s="137"/>
      <c r="R166" s="138">
        <f>SUM(R167:R172)</f>
        <v>0.030940000000000002</v>
      </c>
      <c r="S166" s="137"/>
      <c r="T166" s="139">
        <f>SUM(T167:T172)</f>
        <v>0</v>
      </c>
      <c r="AR166" s="132" t="s">
        <v>85</v>
      </c>
      <c r="AT166" s="140" t="s">
        <v>74</v>
      </c>
      <c r="AU166" s="140" t="s">
        <v>83</v>
      </c>
      <c r="AY166" s="132" t="s">
        <v>139</v>
      </c>
      <c r="BK166" s="141">
        <f>SUM(BK167:BK172)</f>
        <v>0</v>
      </c>
    </row>
    <row r="167" spans="1:65" s="2" customFormat="1" ht="22.15" customHeight="1">
      <c r="A167" s="32"/>
      <c r="B167" s="144"/>
      <c r="C167" s="145" t="s">
        <v>279</v>
      </c>
      <c r="D167" s="145" t="s">
        <v>142</v>
      </c>
      <c r="E167" s="146" t="s">
        <v>1147</v>
      </c>
      <c r="F167" s="147" t="s">
        <v>1148</v>
      </c>
      <c r="G167" s="148" t="s">
        <v>145</v>
      </c>
      <c r="H167" s="149">
        <v>31</v>
      </c>
      <c r="I167" s="150"/>
      <c r="J167" s="151">
        <f aca="true" t="shared" si="10" ref="J167:J172">ROUND(I167*H167,2)</f>
        <v>0</v>
      </c>
      <c r="K167" s="152"/>
      <c r="L167" s="33"/>
      <c r="M167" s="153" t="s">
        <v>1</v>
      </c>
      <c r="N167" s="154" t="s">
        <v>40</v>
      </c>
      <c r="O167" s="58"/>
      <c r="P167" s="155">
        <f aca="true" t="shared" si="11" ref="P167:P172">O167*H167</f>
        <v>0</v>
      </c>
      <c r="Q167" s="155">
        <v>0.00024</v>
      </c>
      <c r="R167" s="155">
        <f aca="true" t="shared" si="12" ref="R167:R172">Q167*H167</f>
        <v>0.00744</v>
      </c>
      <c r="S167" s="155">
        <v>0</v>
      </c>
      <c r="T167" s="156">
        <f aca="true" t="shared" si="13" ref="T167:T172"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7" t="s">
        <v>261</v>
      </c>
      <c r="AT167" s="157" t="s">
        <v>142</v>
      </c>
      <c r="AU167" s="157" t="s">
        <v>85</v>
      </c>
      <c r="AY167" s="17" t="s">
        <v>139</v>
      </c>
      <c r="BE167" s="158">
        <f aca="true" t="shared" si="14" ref="BE167:BE172">IF(N167="základní",J167,0)</f>
        <v>0</v>
      </c>
      <c r="BF167" s="158">
        <f aca="true" t="shared" si="15" ref="BF167:BF172">IF(N167="snížená",J167,0)</f>
        <v>0</v>
      </c>
      <c r="BG167" s="158">
        <f aca="true" t="shared" si="16" ref="BG167:BG172">IF(N167="zákl. přenesená",J167,0)</f>
        <v>0</v>
      </c>
      <c r="BH167" s="158">
        <f aca="true" t="shared" si="17" ref="BH167:BH172">IF(N167="sníž. přenesená",J167,0)</f>
        <v>0</v>
      </c>
      <c r="BI167" s="158">
        <f aca="true" t="shared" si="18" ref="BI167:BI172">IF(N167="nulová",J167,0)</f>
        <v>0</v>
      </c>
      <c r="BJ167" s="17" t="s">
        <v>83</v>
      </c>
      <c r="BK167" s="158">
        <f aca="true" t="shared" si="19" ref="BK167:BK172">ROUND(I167*H167,2)</f>
        <v>0</v>
      </c>
      <c r="BL167" s="17" t="s">
        <v>261</v>
      </c>
      <c r="BM167" s="157" t="s">
        <v>1149</v>
      </c>
    </row>
    <row r="168" spans="1:65" s="2" customFormat="1" ht="22.15" customHeight="1">
      <c r="A168" s="32"/>
      <c r="B168" s="144"/>
      <c r="C168" s="183" t="s">
        <v>285</v>
      </c>
      <c r="D168" s="183" t="s">
        <v>286</v>
      </c>
      <c r="E168" s="184" t="s">
        <v>1150</v>
      </c>
      <c r="F168" s="185" t="s">
        <v>1151</v>
      </c>
      <c r="G168" s="186" t="s">
        <v>145</v>
      </c>
      <c r="H168" s="187">
        <v>31</v>
      </c>
      <c r="I168" s="188"/>
      <c r="J168" s="189">
        <f t="shared" si="10"/>
        <v>0</v>
      </c>
      <c r="K168" s="190"/>
      <c r="L168" s="191"/>
      <c r="M168" s="192" t="s">
        <v>1</v>
      </c>
      <c r="N168" s="193" t="s">
        <v>40</v>
      </c>
      <c r="O168" s="58"/>
      <c r="P168" s="155">
        <f t="shared" si="11"/>
        <v>0</v>
      </c>
      <c r="Q168" s="155">
        <v>0.00011</v>
      </c>
      <c r="R168" s="155">
        <f t="shared" si="12"/>
        <v>0.0034100000000000003</v>
      </c>
      <c r="S168" s="155">
        <v>0</v>
      </c>
      <c r="T168" s="156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7" t="s">
        <v>343</v>
      </c>
      <c r="AT168" s="157" t="s">
        <v>286</v>
      </c>
      <c r="AU168" s="157" t="s">
        <v>85</v>
      </c>
      <c r="AY168" s="17" t="s">
        <v>139</v>
      </c>
      <c r="BE168" s="158">
        <f t="shared" si="14"/>
        <v>0</v>
      </c>
      <c r="BF168" s="158">
        <f t="shared" si="15"/>
        <v>0</v>
      </c>
      <c r="BG168" s="158">
        <f t="shared" si="16"/>
        <v>0</v>
      </c>
      <c r="BH168" s="158">
        <f t="shared" si="17"/>
        <v>0</v>
      </c>
      <c r="BI168" s="158">
        <f t="shared" si="18"/>
        <v>0</v>
      </c>
      <c r="BJ168" s="17" t="s">
        <v>83</v>
      </c>
      <c r="BK168" s="158">
        <f t="shared" si="19"/>
        <v>0</v>
      </c>
      <c r="BL168" s="17" t="s">
        <v>261</v>
      </c>
      <c r="BM168" s="157" t="s">
        <v>1152</v>
      </c>
    </row>
    <row r="169" spans="1:65" s="2" customFormat="1" ht="22.15" customHeight="1">
      <c r="A169" s="32"/>
      <c r="B169" s="144"/>
      <c r="C169" s="145" t="s">
        <v>7</v>
      </c>
      <c r="D169" s="145" t="s">
        <v>142</v>
      </c>
      <c r="E169" s="146" t="s">
        <v>1153</v>
      </c>
      <c r="F169" s="147" t="s">
        <v>1154</v>
      </c>
      <c r="G169" s="148" t="s">
        <v>145</v>
      </c>
      <c r="H169" s="149">
        <v>31</v>
      </c>
      <c r="I169" s="150"/>
      <c r="J169" s="151">
        <f t="shared" si="10"/>
        <v>0</v>
      </c>
      <c r="K169" s="152"/>
      <c r="L169" s="33"/>
      <c r="M169" s="153" t="s">
        <v>1</v>
      </c>
      <c r="N169" s="154" t="s">
        <v>40</v>
      </c>
      <c r="O169" s="58"/>
      <c r="P169" s="155">
        <f t="shared" si="11"/>
        <v>0</v>
      </c>
      <c r="Q169" s="155">
        <v>0.00039</v>
      </c>
      <c r="R169" s="155">
        <f t="shared" si="12"/>
        <v>0.01209</v>
      </c>
      <c r="S169" s="155">
        <v>0</v>
      </c>
      <c r="T169" s="156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7" t="s">
        <v>261</v>
      </c>
      <c r="AT169" s="157" t="s">
        <v>142</v>
      </c>
      <c r="AU169" s="157" t="s">
        <v>85</v>
      </c>
      <c r="AY169" s="17" t="s">
        <v>139</v>
      </c>
      <c r="BE169" s="158">
        <f t="shared" si="14"/>
        <v>0</v>
      </c>
      <c r="BF169" s="158">
        <f t="shared" si="15"/>
        <v>0</v>
      </c>
      <c r="BG169" s="158">
        <f t="shared" si="16"/>
        <v>0</v>
      </c>
      <c r="BH169" s="158">
        <f t="shared" si="17"/>
        <v>0</v>
      </c>
      <c r="BI169" s="158">
        <f t="shared" si="18"/>
        <v>0</v>
      </c>
      <c r="BJ169" s="17" t="s">
        <v>83</v>
      </c>
      <c r="BK169" s="158">
        <f t="shared" si="19"/>
        <v>0</v>
      </c>
      <c r="BL169" s="17" t="s">
        <v>261</v>
      </c>
      <c r="BM169" s="157" t="s">
        <v>1155</v>
      </c>
    </row>
    <row r="170" spans="1:65" s="2" customFormat="1" ht="13.9" customHeight="1">
      <c r="A170" s="32"/>
      <c r="B170" s="144"/>
      <c r="C170" s="145" t="s">
        <v>295</v>
      </c>
      <c r="D170" s="145" t="s">
        <v>142</v>
      </c>
      <c r="E170" s="146" t="s">
        <v>1156</v>
      </c>
      <c r="F170" s="147" t="s">
        <v>1157</v>
      </c>
      <c r="G170" s="148" t="s">
        <v>145</v>
      </c>
      <c r="H170" s="149">
        <v>16</v>
      </c>
      <c r="I170" s="150"/>
      <c r="J170" s="151">
        <f t="shared" si="10"/>
        <v>0</v>
      </c>
      <c r="K170" s="152"/>
      <c r="L170" s="33"/>
      <c r="M170" s="153" t="s">
        <v>1</v>
      </c>
      <c r="N170" s="154" t="s">
        <v>40</v>
      </c>
      <c r="O170" s="58"/>
      <c r="P170" s="155">
        <f t="shared" si="11"/>
        <v>0</v>
      </c>
      <c r="Q170" s="155">
        <v>0.0005</v>
      </c>
      <c r="R170" s="155">
        <f t="shared" si="12"/>
        <v>0.008</v>
      </c>
      <c r="S170" s="155">
        <v>0</v>
      </c>
      <c r="T170" s="156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7" t="s">
        <v>261</v>
      </c>
      <c r="AT170" s="157" t="s">
        <v>142</v>
      </c>
      <c r="AU170" s="157" t="s">
        <v>85</v>
      </c>
      <c r="AY170" s="17" t="s">
        <v>139</v>
      </c>
      <c r="BE170" s="158">
        <f t="shared" si="14"/>
        <v>0</v>
      </c>
      <c r="BF170" s="158">
        <f t="shared" si="15"/>
        <v>0</v>
      </c>
      <c r="BG170" s="158">
        <f t="shared" si="16"/>
        <v>0</v>
      </c>
      <c r="BH170" s="158">
        <f t="shared" si="17"/>
        <v>0</v>
      </c>
      <c r="BI170" s="158">
        <f t="shared" si="18"/>
        <v>0</v>
      </c>
      <c r="BJ170" s="17" t="s">
        <v>83</v>
      </c>
      <c r="BK170" s="158">
        <f t="shared" si="19"/>
        <v>0</v>
      </c>
      <c r="BL170" s="17" t="s">
        <v>261</v>
      </c>
      <c r="BM170" s="157" t="s">
        <v>1158</v>
      </c>
    </row>
    <row r="171" spans="1:65" s="2" customFormat="1" ht="13.9" customHeight="1">
      <c r="A171" s="32"/>
      <c r="B171" s="144"/>
      <c r="C171" s="145" t="s">
        <v>301</v>
      </c>
      <c r="D171" s="145" t="s">
        <v>142</v>
      </c>
      <c r="E171" s="146" t="s">
        <v>1159</v>
      </c>
      <c r="F171" s="147" t="s">
        <v>1160</v>
      </c>
      <c r="G171" s="148" t="s">
        <v>310</v>
      </c>
      <c r="H171" s="149">
        <v>0.031</v>
      </c>
      <c r="I171" s="150"/>
      <c r="J171" s="151">
        <f t="shared" si="10"/>
        <v>0</v>
      </c>
      <c r="K171" s="152"/>
      <c r="L171" s="33"/>
      <c r="M171" s="153" t="s">
        <v>1</v>
      </c>
      <c r="N171" s="154" t="s">
        <v>40</v>
      </c>
      <c r="O171" s="58"/>
      <c r="P171" s="155">
        <f t="shared" si="11"/>
        <v>0</v>
      </c>
      <c r="Q171" s="155">
        <v>0</v>
      </c>
      <c r="R171" s="155">
        <f t="shared" si="12"/>
        <v>0</v>
      </c>
      <c r="S171" s="155">
        <v>0</v>
      </c>
      <c r="T171" s="156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7" t="s">
        <v>261</v>
      </c>
      <c r="AT171" s="157" t="s">
        <v>142</v>
      </c>
      <c r="AU171" s="157" t="s">
        <v>85</v>
      </c>
      <c r="AY171" s="17" t="s">
        <v>139</v>
      </c>
      <c r="BE171" s="158">
        <f t="shared" si="14"/>
        <v>0</v>
      </c>
      <c r="BF171" s="158">
        <f t="shared" si="15"/>
        <v>0</v>
      </c>
      <c r="BG171" s="158">
        <f t="shared" si="16"/>
        <v>0</v>
      </c>
      <c r="BH171" s="158">
        <f t="shared" si="17"/>
        <v>0</v>
      </c>
      <c r="BI171" s="158">
        <f t="shared" si="18"/>
        <v>0</v>
      </c>
      <c r="BJ171" s="17" t="s">
        <v>83</v>
      </c>
      <c r="BK171" s="158">
        <f t="shared" si="19"/>
        <v>0</v>
      </c>
      <c r="BL171" s="17" t="s">
        <v>261</v>
      </c>
      <c r="BM171" s="157" t="s">
        <v>1161</v>
      </c>
    </row>
    <row r="172" spans="1:65" s="2" customFormat="1" ht="22.15" customHeight="1">
      <c r="A172" s="32"/>
      <c r="B172" s="144"/>
      <c r="C172" s="145" t="s">
        <v>307</v>
      </c>
      <c r="D172" s="145" t="s">
        <v>142</v>
      </c>
      <c r="E172" s="146" t="s">
        <v>1162</v>
      </c>
      <c r="F172" s="147" t="s">
        <v>1163</v>
      </c>
      <c r="G172" s="148" t="s">
        <v>310</v>
      </c>
      <c r="H172" s="149">
        <v>0.031</v>
      </c>
      <c r="I172" s="150"/>
      <c r="J172" s="151">
        <f t="shared" si="10"/>
        <v>0</v>
      </c>
      <c r="K172" s="152"/>
      <c r="L172" s="33"/>
      <c r="M172" s="153" t="s">
        <v>1</v>
      </c>
      <c r="N172" s="154" t="s">
        <v>40</v>
      </c>
      <c r="O172" s="58"/>
      <c r="P172" s="155">
        <f t="shared" si="11"/>
        <v>0</v>
      </c>
      <c r="Q172" s="155">
        <v>0</v>
      </c>
      <c r="R172" s="155">
        <f t="shared" si="12"/>
        <v>0</v>
      </c>
      <c r="S172" s="155">
        <v>0</v>
      </c>
      <c r="T172" s="156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7" t="s">
        <v>261</v>
      </c>
      <c r="AT172" s="157" t="s">
        <v>142</v>
      </c>
      <c r="AU172" s="157" t="s">
        <v>85</v>
      </c>
      <c r="AY172" s="17" t="s">
        <v>139</v>
      </c>
      <c r="BE172" s="158">
        <f t="shared" si="14"/>
        <v>0</v>
      </c>
      <c r="BF172" s="158">
        <f t="shared" si="15"/>
        <v>0</v>
      </c>
      <c r="BG172" s="158">
        <f t="shared" si="16"/>
        <v>0</v>
      </c>
      <c r="BH172" s="158">
        <f t="shared" si="17"/>
        <v>0</v>
      </c>
      <c r="BI172" s="158">
        <f t="shared" si="18"/>
        <v>0</v>
      </c>
      <c r="BJ172" s="17" t="s">
        <v>83</v>
      </c>
      <c r="BK172" s="158">
        <f t="shared" si="19"/>
        <v>0</v>
      </c>
      <c r="BL172" s="17" t="s">
        <v>261</v>
      </c>
      <c r="BM172" s="157" t="s">
        <v>1164</v>
      </c>
    </row>
    <row r="173" spans="2:63" s="12" customFormat="1" ht="22.9" customHeight="1">
      <c r="B173" s="131"/>
      <c r="D173" s="132" t="s">
        <v>74</v>
      </c>
      <c r="E173" s="142" t="s">
        <v>1165</v>
      </c>
      <c r="F173" s="142" t="s">
        <v>1166</v>
      </c>
      <c r="I173" s="134"/>
      <c r="J173" s="143">
        <f>BK173</f>
        <v>0</v>
      </c>
      <c r="L173" s="131"/>
      <c r="M173" s="136"/>
      <c r="N173" s="137"/>
      <c r="O173" s="137"/>
      <c r="P173" s="138">
        <f>SUM(P174:P194)</f>
        <v>0</v>
      </c>
      <c r="Q173" s="137"/>
      <c r="R173" s="138">
        <f>SUM(R174:R194)</f>
        <v>0.9663799999999999</v>
      </c>
      <c r="S173" s="137"/>
      <c r="T173" s="139">
        <f>SUM(T174:T194)</f>
        <v>0.31677800000000006</v>
      </c>
      <c r="AR173" s="132" t="s">
        <v>85</v>
      </c>
      <c r="AT173" s="140" t="s">
        <v>74</v>
      </c>
      <c r="AU173" s="140" t="s">
        <v>83</v>
      </c>
      <c r="AY173" s="132" t="s">
        <v>139</v>
      </c>
      <c r="BK173" s="141">
        <f>SUM(BK174:BK194)</f>
        <v>0</v>
      </c>
    </row>
    <row r="174" spans="1:65" s="2" customFormat="1" ht="22.15" customHeight="1">
      <c r="A174" s="32"/>
      <c r="B174" s="144"/>
      <c r="C174" s="145" t="s">
        <v>312</v>
      </c>
      <c r="D174" s="145" t="s">
        <v>142</v>
      </c>
      <c r="E174" s="146" t="s">
        <v>1167</v>
      </c>
      <c r="F174" s="147" t="s">
        <v>1168</v>
      </c>
      <c r="G174" s="148" t="s">
        <v>145</v>
      </c>
      <c r="H174" s="149">
        <v>31</v>
      </c>
      <c r="I174" s="150"/>
      <c r="J174" s="151">
        <f>ROUND(I174*H174,2)</f>
        <v>0</v>
      </c>
      <c r="K174" s="152"/>
      <c r="L174" s="33"/>
      <c r="M174" s="153" t="s">
        <v>1</v>
      </c>
      <c r="N174" s="154" t="s">
        <v>40</v>
      </c>
      <c r="O174" s="58"/>
      <c r="P174" s="155">
        <f>O174*H174</f>
        <v>0</v>
      </c>
      <c r="Q174" s="155">
        <v>0</v>
      </c>
      <c r="R174" s="155">
        <f>Q174*H174</f>
        <v>0</v>
      </c>
      <c r="S174" s="155">
        <v>0</v>
      </c>
      <c r="T174" s="156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7" t="s">
        <v>261</v>
      </c>
      <c r="AT174" s="157" t="s">
        <v>142</v>
      </c>
      <c r="AU174" s="157" t="s">
        <v>85</v>
      </c>
      <c r="AY174" s="17" t="s">
        <v>139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7" t="s">
        <v>83</v>
      </c>
      <c r="BK174" s="158">
        <f>ROUND(I174*H174,2)</f>
        <v>0</v>
      </c>
      <c r="BL174" s="17" t="s">
        <v>261</v>
      </c>
      <c r="BM174" s="157" t="s">
        <v>1169</v>
      </c>
    </row>
    <row r="175" spans="1:65" s="2" customFormat="1" ht="13.9" customHeight="1">
      <c r="A175" s="32"/>
      <c r="B175" s="144"/>
      <c r="C175" s="145" t="s">
        <v>316</v>
      </c>
      <c r="D175" s="145" t="s">
        <v>142</v>
      </c>
      <c r="E175" s="146" t="s">
        <v>1170</v>
      </c>
      <c r="F175" s="147" t="s">
        <v>1171</v>
      </c>
      <c r="G175" s="148" t="s">
        <v>150</v>
      </c>
      <c r="H175" s="149">
        <v>13.31</v>
      </c>
      <c r="I175" s="150"/>
      <c r="J175" s="151">
        <f>ROUND(I175*H175,2)</f>
        <v>0</v>
      </c>
      <c r="K175" s="152"/>
      <c r="L175" s="33"/>
      <c r="M175" s="153" t="s">
        <v>1</v>
      </c>
      <c r="N175" s="154" t="s">
        <v>40</v>
      </c>
      <c r="O175" s="58"/>
      <c r="P175" s="155">
        <f>O175*H175</f>
        <v>0</v>
      </c>
      <c r="Q175" s="155">
        <v>0</v>
      </c>
      <c r="R175" s="155">
        <f>Q175*H175</f>
        <v>0</v>
      </c>
      <c r="S175" s="155">
        <v>0.0238</v>
      </c>
      <c r="T175" s="156">
        <f>S175*H175</f>
        <v>0.31677800000000006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7" t="s">
        <v>261</v>
      </c>
      <c r="AT175" s="157" t="s">
        <v>142</v>
      </c>
      <c r="AU175" s="157" t="s">
        <v>85</v>
      </c>
      <c r="AY175" s="17" t="s">
        <v>139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7" t="s">
        <v>83</v>
      </c>
      <c r="BK175" s="158">
        <f>ROUND(I175*H175,2)</f>
        <v>0</v>
      </c>
      <c r="BL175" s="17" t="s">
        <v>261</v>
      </c>
      <c r="BM175" s="157" t="s">
        <v>1172</v>
      </c>
    </row>
    <row r="176" spans="2:51" s="14" customFormat="1" ht="12">
      <c r="B176" s="167"/>
      <c r="D176" s="160" t="s">
        <v>152</v>
      </c>
      <c r="E176" s="168" t="s">
        <v>1</v>
      </c>
      <c r="F176" s="169" t="s">
        <v>1173</v>
      </c>
      <c r="H176" s="170">
        <v>9.68</v>
      </c>
      <c r="I176" s="171"/>
      <c r="L176" s="167"/>
      <c r="M176" s="172"/>
      <c r="N176" s="173"/>
      <c r="O176" s="173"/>
      <c r="P176" s="173"/>
      <c r="Q176" s="173"/>
      <c r="R176" s="173"/>
      <c r="S176" s="173"/>
      <c r="T176" s="174"/>
      <c r="AT176" s="168" t="s">
        <v>152</v>
      </c>
      <c r="AU176" s="168" t="s">
        <v>85</v>
      </c>
      <c r="AV176" s="14" t="s">
        <v>85</v>
      </c>
      <c r="AW176" s="14" t="s">
        <v>31</v>
      </c>
      <c r="AX176" s="14" t="s">
        <v>75</v>
      </c>
      <c r="AY176" s="168" t="s">
        <v>139</v>
      </c>
    </row>
    <row r="177" spans="2:51" s="14" customFormat="1" ht="12">
      <c r="B177" s="167"/>
      <c r="D177" s="160" t="s">
        <v>152</v>
      </c>
      <c r="E177" s="168" t="s">
        <v>1</v>
      </c>
      <c r="F177" s="169" t="s">
        <v>1174</v>
      </c>
      <c r="H177" s="170">
        <v>0.99</v>
      </c>
      <c r="I177" s="171"/>
      <c r="L177" s="167"/>
      <c r="M177" s="172"/>
      <c r="N177" s="173"/>
      <c r="O177" s="173"/>
      <c r="P177" s="173"/>
      <c r="Q177" s="173"/>
      <c r="R177" s="173"/>
      <c r="S177" s="173"/>
      <c r="T177" s="174"/>
      <c r="AT177" s="168" t="s">
        <v>152</v>
      </c>
      <c r="AU177" s="168" t="s">
        <v>85</v>
      </c>
      <c r="AV177" s="14" t="s">
        <v>85</v>
      </c>
      <c r="AW177" s="14" t="s">
        <v>31</v>
      </c>
      <c r="AX177" s="14" t="s">
        <v>75</v>
      </c>
      <c r="AY177" s="168" t="s">
        <v>139</v>
      </c>
    </row>
    <row r="178" spans="2:51" s="14" customFormat="1" ht="12">
      <c r="B178" s="167"/>
      <c r="D178" s="160" t="s">
        <v>152</v>
      </c>
      <c r="E178" s="168" t="s">
        <v>1</v>
      </c>
      <c r="F178" s="169" t="s">
        <v>1174</v>
      </c>
      <c r="H178" s="170">
        <v>0.99</v>
      </c>
      <c r="I178" s="171"/>
      <c r="L178" s="167"/>
      <c r="M178" s="172"/>
      <c r="N178" s="173"/>
      <c r="O178" s="173"/>
      <c r="P178" s="173"/>
      <c r="Q178" s="173"/>
      <c r="R178" s="173"/>
      <c r="S178" s="173"/>
      <c r="T178" s="174"/>
      <c r="AT178" s="168" t="s">
        <v>152</v>
      </c>
      <c r="AU178" s="168" t="s">
        <v>85</v>
      </c>
      <c r="AV178" s="14" t="s">
        <v>85</v>
      </c>
      <c r="AW178" s="14" t="s">
        <v>31</v>
      </c>
      <c r="AX178" s="14" t="s">
        <v>75</v>
      </c>
      <c r="AY178" s="168" t="s">
        <v>139</v>
      </c>
    </row>
    <row r="179" spans="2:51" s="14" customFormat="1" ht="12">
      <c r="B179" s="167"/>
      <c r="D179" s="160" t="s">
        <v>152</v>
      </c>
      <c r="E179" s="168" t="s">
        <v>1</v>
      </c>
      <c r="F179" s="169" t="s">
        <v>1175</v>
      </c>
      <c r="H179" s="170">
        <v>0.33</v>
      </c>
      <c r="I179" s="171"/>
      <c r="L179" s="167"/>
      <c r="M179" s="172"/>
      <c r="N179" s="173"/>
      <c r="O179" s="173"/>
      <c r="P179" s="173"/>
      <c r="Q179" s="173"/>
      <c r="R179" s="173"/>
      <c r="S179" s="173"/>
      <c r="T179" s="174"/>
      <c r="AT179" s="168" t="s">
        <v>152</v>
      </c>
      <c r="AU179" s="168" t="s">
        <v>85</v>
      </c>
      <c r="AV179" s="14" t="s">
        <v>85</v>
      </c>
      <c r="AW179" s="14" t="s">
        <v>31</v>
      </c>
      <c r="AX179" s="14" t="s">
        <v>75</v>
      </c>
      <c r="AY179" s="168" t="s">
        <v>139</v>
      </c>
    </row>
    <row r="180" spans="2:51" s="14" customFormat="1" ht="12">
      <c r="B180" s="167"/>
      <c r="D180" s="160" t="s">
        <v>152</v>
      </c>
      <c r="E180" s="168" t="s">
        <v>1</v>
      </c>
      <c r="F180" s="169" t="s">
        <v>1176</v>
      </c>
      <c r="H180" s="170">
        <v>0.88</v>
      </c>
      <c r="I180" s="171"/>
      <c r="L180" s="167"/>
      <c r="M180" s="172"/>
      <c r="N180" s="173"/>
      <c r="O180" s="173"/>
      <c r="P180" s="173"/>
      <c r="Q180" s="173"/>
      <c r="R180" s="173"/>
      <c r="S180" s="173"/>
      <c r="T180" s="174"/>
      <c r="AT180" s="168" t="s">
        <v>152</v>
      </c>
      <c r="AU180" s="168" t="s">
        <v>85</v>
      </c>
      <c r="AV180" s="14" t="s">
        <v>85</v>
      </c>
      <c r="AW180" s="14" t="s">
        <v>31</v>
      </c>
      <c r="AX180" s="14" t="s">
        <v>75</v>
      </c>
      <c r="AY180" s="168" t="s">
        <v>139</v>
      </c>
    </row>
    <row r="181" spans="2:51" s="14" customFormat="1" ht="12">
      <c r="B181" s="167"/>
      <c r="D181" s="160" t="s">
        <v>152</v>
      </c>
      <c r="E181" s="168" t="s">
        <v>1</v>
      </c>
      <c r="F181" s="169" t="s">
        <v>1177</v>
      </c>
      <c r="H181" s="170">
        <v>0.44</v>
      </c>
      <c r="I181" s="171"/>
      <c r="L181" s="167"/>
      <c r="M181" s="172"/>
      <c r="N181" s="173"/>
      <c r="O181" s="173"/>
      <c r="P181" s="173"/>
      <c r="Q181" s="173"/>
      <c r="R181" s="173"/>
      <c r="S181" s="173"/>
      <c r="T181" s="174"/>
      <c r="AT181" s="168" t="s">
        <v>152</v>
      </c>
      <c r="AU181" s="168" t="s">
        <v>85</v>
      </c>
      <c r="AV181" s="14" t="s">
        <v>85</v>
      </c>
      <c r="AW181" s="14" t="s">
        <v>31</v>
      </c>
      <c r="AX181" s="14" t="s">
        <v>75</v>
      </c>
      <c r="AY181" s="168" t="s">
        <v>139</v>
      </c>
    </row>
    <row r="182" spans="2:51" s="15" customFormat="1" ht="12">
      <c r="B182" s="175"/>
      <c r="D182" s="160" t="s">
        <v>152</v>
      </c>
      <c r="E182" s="176" t="s">
        <v>1</v>
      </c>
      <c r="F182" s="177" t="s">
        <v>161</v>
      </c>
      <c r="H182" s="178">
        <v>13.31</v>
      </c>
      <c r="I182" s="179"/>
      <c r="L182" s="175"/>
      <c r="M182" s="180"/>
      <c r="N182" s="181"/>
      <c r="O182" s="181"/>
      <c r="P182" s="181"/>
      <c r="Q182" s="181"/>
      <c r="R182" s="181"/>
      <c r="S182" s="181"/>
      <c r="T182" s="182"/>
      <c r="AT182" s="176" t="s">
        <v>152</v>
      </c>
      <c r="AU182" s="176" t="s">
        <v>85</v>
      </c>
      <c r="AV182" s="15" t="s">
        <v>146</v>
      </c>
      <c r="AW182" s="15" t="s">
        <v>31</v>
      </c>
      <c r="AX182" s="15" t="s">
        <v>83</v>
      </c>
      <c r="AY182" s="176" t="s">
        <v>139</v>
      </c>
    </row>
    <row r="183" spans="1:65" s="2" customFormat="1" ht="22.15" customHeight="1">
      <c r="A183" s="32"/>
      <c r="B183" s="144"/>
      <c r="C183" s="145" t="s">
        <v>321</v>
      </c>
      <c r="D183" s="145" t="s">
        <v>142</v>
      </c>
      <c r="E183" s="146" t="s">
        <v>1178</v>
      </c>
      <c r="F183" s="147" t="s">
        <v>1179</v>
      </c>
      <c r="G183" s="148" t="s">
        <v>145</v>
      </c>
      <c r="H183" s="149">
        <v>2</v>
      </c>
      <c r="I183" s="150"/>
      <c r="J183" s="151">
        <f aca="true" t="shared" si="20" ref="J183:J194">ROUND(I183*H183,2)</f>
        <v>0</v>
      </c>
      <c r="K183" s="152"/>
      <c r="L183" s="33"/>
      <c r="M183" s="153" t="s">
        <v>1</v>
      </c>
      <c r="N183" s="154" t="s">
        <v>40</v>
      </c>
      <c r="O183" s="58"/>
      <c r="P183" s="155">
        <f aca="true" t="shared" si="21" ref="P183:P194">O183*H183</f>
        <v>0</v>
      </c>
      <c r="Q183" s="155">
        <v>0.0114</v>
      </c>
      <c r="R183" s="155">
        <f aca="true" t="shared" si="22" ref="R183:R194">Q183*H183</f>
        <v>0.0228</v>
      </c>
      <c r="S183" s="155">
        <v>0</v>
      </c>
      <c r="T183" s="156">
        <f aca="true" t="shared" si="23" ref="T183:T194"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7" t="s">
        <v>261</v>
      </c>
      <c r="AT183" s="157" t="s">
        <v>142</v>
      </c>
      <c r="AU183" s="157" t="s">
        <v>85</v>
      </c>
      <c r="AY183" s="17" t="s">
        <v>139</v>
      </c>
      <c r="BE183" s="158">
        <f aca="true" t="shared" si="24" ref="BE183:BE194">IF(N183="základní",J183,0)</f>
        <v>0</v>
      </c>
      <c r="BF183" s="158">
        <f aca="true" t="shared" si="25" ref="BF183:BF194">IF(N183="snížená",J183,0)</f>
        <v>0</v>
      </c>
      <c r="BG183" s="158">
        <f aca="true" t="shared" si="26" ref="BG183:BG194">IF(N183="zákl. přenesená",J183,0)</f>
        <v>0</v>
      </c>
      <c r="BH183" s="158">
        <f aca="true" t="shared" si="27" ref="BH183:BH194">IF(N183="sníž. přenesená",J183,0)</f>
        <v>0</v>
      </c>
      <c r="BI183" s="158">
        <f aca="true" t="shared" si="28" ref="BI183:BI194">IF(N183="nulová",J183,0)</f>
        <v>0</v>
      </c>
      <c r="BJ183" s="17" t="s">
        <v>83</v>
      </c>
      <c r="BK183" s="158">
        <f aca="true" t="shared" si="29" ref="BK183:BK194">ROUND(I183*H183,2)</f>
        <v>0</v>
      </c>
      <c r="BL183" s="17" t="s">
        <v>261</v>
      </c>
      <c r="BM183" s="157" t="s">
        <v>1180</v>
      </c>
    </row>
    <row r="184" spans="1:65" s="2" customFormat="1" ht="22.15" customHeight="1">
      <c r="A184" s="32"/>
      <c r="B184" s="144"/>
      <c r="C184" s="145" t="s">
        <v>327</v>
      </c>
      <c r="D184" s="145" t="s">
        <v>142</v>
      </c>
      <c r="E184" s="146" t="s">
        <v>1181</v>
      </c>
      <c r="F184" s="147" t="s">
        <v>1182</v>
      </c>
      <c r="G184" s="148" t="s">
        <v>145</v>
      </c>
      <c r="H184" s="149">
        <v>2</v>
      </c>
      <c r="I184" s="150"/>
      <c r="J184" s="151">
        <f t="shared" si="20"/>
        <v>0</v>
      </c>
      <c r="K184" s="152"/>
      <c r="L184" s="33"/>
      <c r="M184" s="153" t="s">
        <v>1</v>
      </c>
      <c r="N184" s="154" t="s">
        <v>40</v>
      </c>
      <c r="O184" s="58"/>
      <c r="P184" s="155">
        <f t="shared" si="21"/>
        <v>0</v>
      </c>
      <c r="Q184" s="155">
        <v>0.02132</v>
      </c>
      <c r="R184" s="155">
        <f t="shared" si="22"/>
        <v>0.04264</v>
      </c>
      <c r="S184" s="155">
        <v>0</v>
      </c>
      <c r="T184" s="156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7" t="s">
        <v>261</v>
      </c>
      <c r="AT184" s="157" t="s">
        <v>142</v>
      </c>
      <c r="AU184" s="157" t="s">
        <v>85</v>
      </c>
      <c r="AY184" s="17" t="s">
        <v>139</v>
      </c>
      <c r="BE184" s="158">
        <f t="shared" si="24"/>
        <v>0</v>
      </c>
      <c r="BF184" s="158">
        <f t="shared" si="25"/>
        <v>0</v>
      </c>
      <c r="BG184" s="158">
        <f t="shared" si="26"/>
        <v>0</v>
      </c>
      <c r="BH184" s="158">
        <f t="shared" si="27"/>
        <v>0</v>
      </c>
      <c r="BI184" s="158">
        <f t="shared" si="28"/>
        <v>0</v>
      </c>
      <c r="BJ184" s="17" t="s">
        <v>83</v>
      </c>
      <c r="BK184" s="158">
        <f t="shared" si="29"/>
        <v>0</v>
      </c>
      <c r="BL184" s="17" t="s">
        <v>261</v>
      </c>
      <c r="BM184" s="157" t="s">
        <v>1183</v>
      </c>
    </row>
    <row r="185" spans="1:65" s="2" customFormat="1" ht="22.15" customHeight="1">
      <c r="A185" s="32"/>
      <c r="B185" s="144"/>
      <c r="C185" s="145" t="s">
        <v>335</v>
      </c>
      <c r="D185" s="145" t="s">
        <v>142</v>
      </c>
      <c r="E185" s="146" t="s">
        <v>1184</v>
      </c>
      <c r="F185" s="147" t="s">
        <v>1185</v>
      </c>
      <c r="G185" s="148" t="s">
        <v>145</v>
      </c>
      <c r="H185" s="149">
        <v>1</v>
      </c>
      <c r="I185" s="150"/>
      <c r="J185" s="151">
        <f t="shared" si="20"/>
        <v>0</v>
      </c>
      <c r="K185" s="152"/>
      <c r="L185" s="33"/>
      <c r="M185" s="153" t="s">
        <v>1</v>
      </c>
      <c r="N185" s="154" t="s">
        <v>40</v>
      </c>
      <c r="O185" s="58"/>
      <c r="P185" s="155">
        <f t="shared" si="21"/>
        <v>0</v>
      </c>
      <c r="Q185" s="155">
        <v>0.0181</v>
      </c>
      <c r="R185" s="155">
        <f t="shared" si="22"/>
        <v>0.0181</v>
      </c>
      <c r="S185" s="155">
        <v>0</v>
      </c>
      <c r="T185" s="156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7" t="s">
        <v>261</v>
      </c>
      <c r="AT185" s="157" t="s">
        <v>142</v>
      </c>
      <c r="AU185" s="157" t="s">
        <v>85</v>
      </c>
      <c r="AY185" s="17" t="s">
        <v>139</v>
      </c>
      <c r="BE185" s="158">
        <f t="shared" si="24"/>
        <v>0</v>
      </c>
      <c r="BF185" s="158">
        <f t="shared" si="25"/>
        <v>0</v>
      </c>
      <c r="BG185" s="158">
        <f t="shared" si="26"/>
        <v>0</v>
      </c>
      <c r="BH185" s="158">
        <f t="shared" si="27"/>
        <v>0</v>
      </c>
      <c r="BI185" s="158">
        <f t="shared" si="28"/>
        <v>0</v>
      </c>
      <c r="BJ185" s="17" t="s">
        <v>83</v>
      </c>
      <c r="BK185" s="158">
        <f t="shared" si="29"/>
        <v>0</v>
      </c>
      <c r="BL185" s="17" t="s">
        <v>261</v>
      </c>
      <c r="BM185" s="157" t="s">
        <v>1186</v>
      </c>
    </row>
    <row r="186" spans="1:65" s="2" customFormat="1" ht="22.15" customHeight="1">
      <c r="A186" s="32"/>
      <c r="B186" s="144"/>
      <c r="C186" s="145" t="s">
        <v>339</v>
      </c>
      <c r="D186" s="145" t="s">
        <v>142</v>
      </c>
      <c r="E186" s="146" t="s">
        <v>1187</v>
      </c>
      <c r="F186" s="147" t="s">
        <v>1188</v>
      </c>
      <c r="G186" s="148" t="s">
        <v>145</v>
      </c>
      <c r="H186" s="149">
        <v>2</v>
      </c>
      <c r="I186" s="150"/>
      <c r="J186" s="151">
        <f t="shared" si="20"/>
        <v>0</v>
      </c>
      <c r="K186" s="152"/>
      <c r="L186" s="33"/>
      <c r="M186" s="153" t="s">
        <v>1</v>
      </c>
      <c r="N186" s="154" t="s">
        <v>40</v>
      </c>
      <c r="O186" s="58"/>
      <c r="P186" s="155">
        <f t="shared" si="21"/>
        <v>0</v>
      </c>
      <c r="Q186" s="155">
        <v>0.02605</v>
      </c>
      <c r="R186" s="155">
        <f t="shared" si="22"/>
        <v>0.0521</v>
      </c>
      <c r="S186" s="155">
        <v>0</v>
      </c>
      <c r="T186" s="156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7" t="s">
        <v>261</v>
      </c>
      <c r="AT186" s="157" t="s">
        <v>142</v>
      </c>
      <c r="AU186" s="157" t="s">
        <v>85</v>
      </c>
      <c r="AY186" s="17" t="s">
        <v>139</v>
      </c>
      <c r="BE186" s="158">
        <f t="shared" si="24"/>
        <v>0</v>
      </c>
      <c r="BF186" s="158">
        <f t="shared" si="25"/>
        <v>0</v>
      </c>
      <c r="BG186" s="158">
        <f t="shared" si="26"/>
        <v>0</v>
      </c>
      <c r="BH186" s="158">
        <f t="shared" si="27"/>
        <v>0</v>
      </c>
      <c r="BI186" s="158">
        <f t="shared" si="28"/>
        <v>0</v>
      </c>
      <c r="BJ186" s="17" t="s">
        <v>83</v>
      </c>
      <c r="BK186" s="158">
        <f t="shared" si="29"/>
        <v>0</v>
      </c>
      <c r="BL186" s="17" t="s">
        <v>261</v>
      </c>
      <c r="BM186" s="157" t="s">
        <v>1189</v>
      </c>
    </row>
    <row r="187" spans="1:65" s="2" customFormat="1" ht="22.15" customHeight="1">
      <c r="A187" s="32"/>
      <c r="B187" s="144"/>
      <c r="C187" s="145" t="s">
        <v>345</v>
      </c>
      <c r="D187" s="145" t="s">
        <v>142</v>
      </c>
      <c r="E187" s="146" t="s">
        <v>1190</v>
      </c>
      <c r="F187" s="147" t="s">
        <v>1191</v>
      </c>
      <c r="G187" s="148" t="s">
        <v>145</v>
      </c>
      <c r="H187" s="149">
        <v>22</v>
      </c>
      <c r="I187" s="150"/>
      <c r="J187" s="151">
        <f t="shared" si="20"/>
        <v>0</v>
      </c>
      <c r="K187" s="152"/>
      <c r="L187" s="33"/>
      <c r="M187" s="153" t="s">
        <v>1</v>
      </c>
      <c r="N187" s="154" t="s">
        <v>40</v>
      </c>
      <c r="O187" s="58"/>
      <c r="P187" s="155">
        <f t="shared" si="21"/>
        <v>0</v>
      </c>
      <c r="Q187" s="155">
        <v>0.03428</v>
      </c>
      <c r="R187" s="155">
        <f t="shared" si="22"/>
        <v>0.7541599999999999</v>
      </c>
      <c r="S187" s="155">
        <v>0</v>
      </c>
      <c r="T187" s="156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7" t="s">
        <v>261</v>
      </c>
      <c r="AT187" s="157" t="s">
        <v>142</v>
      </c>
      <c r="AU187" s="157" t="s">
        <v>85</v>
      </c>
      <c r="AY187" s="17" t="s">
        <v>139</v>
      </c>
      <c r="BE187" s="158">
        <f t="shared" si="24"/>
        <v>0</v>
      </c>
      <c r="BF187" s="158">
        <f t="shared" si="25"/>
        <v>0</v>
      </c>
      <c r="BG187" s="158">
        <f t="shared" si="26"/>
        <v>0</v>
      </c>
      <c r="BH187" s="158">
        <f t="shared" si="27"/>
        <v>0</v>
      </c>
      <c r="BI187" s="158">
        <f t="shared" si="28"/>
        <v>0</v>
      </c>
      <c r="BJ187" s="17" t="s">
        <v>83</v>
      </c>
      <c r="BK187" s="158">
        <f t="shared" si="29"/>
        <v>0</v>
      </c>
      <c r="BL187" s="17" t="s">
        <v>261</v>
      </c>
      <c r="BM187" s="157" t="s">
        <v>1192</v>
      </c>
    </row>
    <row r="188" spans="1:65" s="2" customFormat="1" ht="22.15" customHeight="1">
      <c r="A188" s="32"/>
      <c r="B188" s="144"/>
      <c r="C188" s="145" t="s">
        <v>343</v>
      </c>
      <c r="D188" s="145" t="s">
        <v>142</v>
      </c>
      <c r="E188" s="146" t="s">
        <v>1193</v>
      </c>
      <c r="F188" s="147" t="s">
        <v>1194</v>
      </c>
      <c r="G188" s="148" t="s">
        <v>145</v>
      </c>
      <c r="H188" s="149">
        <v>2</v>
      </c>
      <c r="I188" s="150"/>
      <c r="J188" s="151">
        <f t="shared" si="20"/>
        <v>0</v>
      </c>
      <c r="K188" s="152"/>
      <c r="L188" s="33"/>
      <c r="M188" s="153" t="s">
        <v>1</v>
      </c>
      <c r="N188" s="154" t="s">
        <v>40</v>
      </c>
      <c r="O188" s="58"/>
      <c r="P188" s="155">
        <f t="shared" si="21"/>
        <v>0</v>
      </c>
      <c r="Q188" s="155">
        <v>0.03829</v>
      </c>
      <c r="R188" s="155">
        <f t="shared" si="22"/>
        <v>0.07658</v>
      </c>
      <c r="S188" s="155">
        <v>0</v>
      </c>
      <c r="T188" s="156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7" t="s">
        <v>261</v>
      </c>
      <c r="AT188" s="157" t="s">
        <v>142</v>
      </c>
      <c r="AU188" s="157" t="s">
        <v>85</v>
      </c>
      <c r="AY188" s="17" t="s">
        <v>139</v>
      </c>
      <c r="BE188" s="158">
        <f t="shared" si="24"/>
        <v>0</v>
      </c>
      <c r="BF188" s="158">
        <f t="shared" si="25"/>
        <v>0</v>
      </c>
      <c r="BG188" s="158">
        <f t="shared" si="26"/>
        <v>0</v>
      </c>
      <c r="BH188" s="158">
        <f t="shared" si="27"/>
        <v>0</v>
      </c>
      <c r="BI188" s="158">
        <f t="shared" si="28"/>
        <v>0</v>
      </c>
      <c r="BJ188" s="17" t="s">
        <v>83</v>
      </c>
      <c r="BK188" s="158">
        <f t="shared" si="29"/>
        <v>0</v>
      </c>
      <c r="BL188" s="17" t="s">
        <v>261</v>
      </c>
      <c r="BM188" s="157" t="s">
        <v>1195</v>
      </c>
    </row>
    <row r="189" spans="1:65" s="2" customFormat="1" ht="13.9" customHeight="1">
      <c r="A189" s="32"/>
      <c r="B189" s="144"/>
      <c r="C189" s="145" t="s">
        <v>354</v>
      </c>
      <c r="D189" s="145" t="s">
        <v>142</v>
      </c>
      <c r="E189" s="146" t="s">
        <v>1196</v>
      </c>
      <c r="F189" s="147" t="s">
        <v>1197</v>
      </c>
      <c r="G189" s="148" t="s">
        <v>145</v>
      </c>
      <c r="H189" s="149">
        <v>31</v>
      </c>
      <c r="I189" s="150"/>
      <c r="J189" s="151">
        <f t="shared" si="20"/>
        <v>0</v>
      </c>
      <c r="K189" s="152"/>
      <c r="L189" s="33"/>
      <c r="M189" s="153" t="s">
        <v>1</v>
      </c>
      <c r="N189" s="154" t="s">
        <v>40</v>
      </c>
      <c r="O189" s="58"/>
      <c r="P189" s="155">
        <f t="shared" si="21"/>
        <v>0</v>
      </c>
      <c r="Q189" s="155">
        <v>0</v>
      </c>
      <c r="R189" s="155">
        <f t="shared" si="22"/>
        <v>0</v>
      </c>
      <c r="S189" s="155">
        <v>0</v>
      </c>
      <c r="T189" s="156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7" t="s">
        <v>261</v>
      </c>
      <c r="AT189" s="157" t="s">
        <v>142</v>
      </c>
      <c r="AU189" s="157" t="s">
        <v>85</v>
      </c>
      <c r="AY189" s="17" t="s">
        <v>139</v>
      </c>
      <c r="BE189" s="158">
        <f t="shared" si="24"/>
        <v>0</v>
      </c>
      <c r="BF189" s="158">
        <f t="shared" si="25"/>
        <v>0</v>
      </c>
      <c r="BG189" s="158">
        <f t="shared" si="26"/>
        <v>0</v>
      </c>
      <c r="BH189" s="158">
        <f t="shared" si="27"/>
        <v>0</v>
      </c>
      <c r="BI189" s="158">
        <f t="shared" si="28"/>
        <v>0</v>
      </c>
      <c r="BJ189" s="17" t="s">
        <v>83</v>
      </c>
      <c r="BK189" s="158">
        <f t="shared" si="29"/>
        <v>0</v>
      </c>
      <c r="BL189" s="17" t="s">
        <v>261</v>
      </c>
      <c r="BM189" s="157" t="s">
        <v>1198</v>
      </c>
    </row>
    <row r="190" spans="1:65" s="2" customFormat="1" ht="13.9" customHeight="1">
      <c r="A190" s="32"/>
      <c r="B190" s="144"/>
      <c r="C190" s="145" t="s">
        <v>358</v>
      </c>
      <c r="D190" s="145" t="s">
        <v>142</v>
      </c>
      <c r="E190" s="146" t="s">
        <v>1199</v>
      </c>
      <c r="F190" s="147" t="s">
        <v>1200</v>
      </c>
      <c r="G190" s="148" t="s">
        <v>150</v>
      </c>
      <c r="H190" s="149">
        <v>13.31</v>
      </c>
      <c r="I190" s="150"/>
      <c r="J190" s="151">
        <f t="shared" si="20"/>
        <v>0</v>
      </c>
      <c r="K190" s="152"/>
      <c r="L190" s="33"/>
      <c r="M190" s="153" t="s">
        <v>1</v>
      </c>
      <c r="N190" s="154" t="s">
        <v>40</v>
      </c>
      <c r="O190" s="58"/>
      <c r="P190" s="155">
        <f t="shared" si="21"/>
        <v>0</v>
      </c>
      <c r="Q190" s="155">
        <v>0</v>
      </c>
      <c r="R190" s="155">
        <f t="shared" si="22"/>
        <v>0</v>
      </c>
      <c r="S190" s="155">
        <v>0</v>
      </c>
      <c r="T190" s="156">
        <f t="shared" si="2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7" t="s">
        <v>261</v>
      </c>
      <c r="AT190" s="157" t="s">
        <v>142</v>
      </c>
      <c r="AU190" s="157" t="s">
        <v>85</v>
      </c>
      <c r="AY190" s="17" t="s">
        <v>139</v>
      </c>
      <c r="BE190" s="158">
        <f t="shared" si="24"/>
        <v>0</v>
      </c>
      <c r="BF190" s="158">
        <f t="shared" si="25"/>
        <v>0</v>
      </c>
      <c r="BG190" s="158">
        <f t="shared" si="26"/>
        <v>0</v>
      </c>
      <c r="BH190" s="158">
        <f t="shared" si="27"/>
        <v>0</v>
      </c>
      <c r="BI190" s="158">
        <f t="shared" si="28"/>
        <v>0</v>
      </c>
      <c r="BJ190" s="17" t="s">
        <v>83</v>
      </c>
      <c r="BK190" s="158">
        <f t="shared" si="29"/>
        <v>0</v>
      </c>
      <c r="BL190" s="17" t="s">
        <v>261</v>
      </c>
      <c r="BM190" s="157" t="s">
        <v>1201</v>
      </c>
    </row>
    <row r="191" spans="1:65" s="2" customFormat="1" ht="13.9" customHeight="1">
      <c r="A191" s="32"/>
      <c r="B191" s="144"/>
      <c r="C191" s="145" t="s">
        <v>363</v>
      </c>
      <c r="D191" s="145" t="s">
        <v>142</v>
      </c>
      <c r="E191" s="146" t="s">
        <v>1202</v>
      </c>
      <c r="F191" s="147" t="s">
        <v>1203</v>
      </c>
      <c r="G191" s="148" t="s">
        <v>150</v>
      </c>
      <c r="H191" s="149">
        <v>13.31</v>
      </c>
      <c r="I191" s="150"/>
      <c r="J191" s="151">
        <f t="shared" si="20"/>
        <v>0</v>
      </c>
      <c r="K191" s="152"/>
      <c r="L191" s="33"/>
      <c r="M191" s="153" t="s">
        <v>1</v>
      </c>
      <c r="N191" s="154" t="s">
        <v>40</v>
      </c>
      <c r="O191" s="58"/>
      <c r="P191" s="155">
        <f t="shared" si="21"/>
        <v>0</v>
      </c>
      <c r="Q191" s="155">
        <v>0</v>
      </c>
      <c r="R191" s="155">
        <f t="shared" si="22"/>
        <v>0</v>
      </c>
      <c r="S191" s="155">
        <v>0</v>
      </c>
      <c r="T191" s="156">
        <f t="shared" si="2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7" t="s">
        <v>261</v>
      </c>
      <c r="AT191" s="157" t="s">
        <v>142</v>
      </c>
      <c r="AU191" s="157" t="s">
        <v>85</v>
      </c>
      <c r="AY191" s="17" t="s">
        <v>139</v>
      </c>
      <c r="BE191" s="158">
        <f t="shared" si="24"/>
        <v>0</v>
      </c>
      <c r="BF191" s="158">
        <f t="shared" si="25"/>
        <v>0</v>
      </c>
      <c r="BG191" s="158">
        <f t="shared" si="26"/>
        <v>0</v>
      </c>
      <c r="BH191" s="158">
        <f t="shared" si="27"/>
        <v>0</v>
      </c>
      <c r="BI191" s="158">
        <f t="shared" si="28"/>
        <v>0</v>
      </c>
      <c r="BJ191" s="17" t="s">
        <v>83</v>
      </c>
      <c r="BK191" s="158">
        <f t="shared" si="29"/>
        <v>0</v>
      </c>
      <c r="BL191" s="17" t="s">
        <v>261</v>
      </c>
      <c r="BM191" s="157" t="s">
        <v>1204</v>
      </c>
    </row>
    <row r="192" spans="1:65" s="2" customFormat="1" ht="22.15" customHeight="1">
      <c r="A192" s="32"/>
      <c r="B192" s="144"/>
      <c r="C192" s="145" t="s">
        <v>367</v>
      </c>
      <c r="D192" s="145" t="s">
        <v>142</v>
      </c>
      <c r="E192" s="146" t="s">
        <v>1205</v>
      </c>
      <c r="F192" s="147" t="s">
        <v>1206</v>
      </c>
      <c r="G192" s="148" t="s">
        <v>310</v>
      </c>
      <c r="H192" s="149">
        <v>0.317</v>
      </c>
      <c r="I192" s="150"/>
      <c r="J192" s="151">
        <f t="shared" si="20"/>
        <v>0</v>
      </c>
      <c r="K192" s="152"/>
      <c r="L192" s="33"/>
      <c r="M192" s="153" t="s">
        <v>1</v>
      </c>
      <c r="N192" s="154" t="s">
        <v>40</v>
      </c>
      <c r="O192" s="58"/>
      <c r="P192" s="155">
        <f t="shared" si="21"/>
        <v>0</v>
      </c>
      <c r="Q192" s="155">
        <v>0</v>
      </c>
      <c r="R192" s="155">
        <f t="shared" si="22"/>
        <v>0</v>
      </c>
      <c r="S192" s="155">
        <v>0</v>
      </c>
      <c r="T192" s="156">
        <f t="shared" si="2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7" t="s">
        <v>261</v>
      </c>
      <c r="AT192" s="157" t="s">
        <v>142</v>
      </c>
      <c r="AU192" s="157" t="s">
        <v>85</v>
      </c>
      <c r="AY192" s="17" t="s">
        <v>139</v>
      </c>
      <c r="BE192" s="158">
        <f t="shared" si="24"/>
        <v>0</v>
      </c>
      <c r="BF192" s="158">
        <f t="shared" si="25"/>
        <v>0</v>
      </c>
      <c r="BG192" s="158">
        <f t="shared" si="26"/>
        <v>0</v>
      </c>
      <c r="BH192" s="158">
        <f t="shared" si="27"/>
        <v>0</v>
      </c>
      <c r="BI192" s="158">
        <f t="shared" si="28"/>
        <v>0</v>
      </c>
      <c r="BJ192" s="17" t="s">
        <v>83</v>
      </c>
      <c r="BK192" s="158">
        <f t="shared" si="29"/>
        <v>0</v>
      </c>
      <c r="BL192" s="17" t="s">
        <v>261</v>
      </c>
      <c r="BM192" s="157" t="s">
        <v>1207</v>
      </c>
    </row>
    <row r="193" spans="1:65" s="2" customFormat="1" ht="22.15" customHeight="1">
      <c r="A193" s="32"/>
      <c r="B193" s="144"/>
      <c r="C193" s="145" t="s">
        <v>371</v>
      </c>
      <c r="D193" s="145" t="s">
        <v>142</v>
      </c>
      <c r="E193" s="146" t="s">
        <v>1208</v>
      </c>
      <c r="F193" s="147" t="s">
        <v>1209</v>
      </c>
      <c r="G193" s="148" t="s">
        <v>310</v>
      </c>
      <c r="H193" s="149">
        <v>0.966</v>
      </c>
      <c r="I193" s="150"/>
      <c r="J193" s="151">
        <f t="shared" si="20"/>
        <v>0</v>
      </c>
      <c r="K193" s="152"/>
      <c r="L193" s="33"/>
      <c r="M193" s="153" t="s">
        <v>1</v>
      </c>
      <c r="N193" s="154" t="s">
        <v>40</v>
      </c>
      <c r="O193" s="58"/>
      <c r="P193" s="155">
        <f t="shared" si="21"/>
        <v>0</v>
      </c>
      <c r="Q193" s="155">
        <v>0</v>
      </c>
      <c r="R193" s="155">
        <f t="shared" si="22"/>
        <v>0</v>
      </c>
      <c r="S193" s="155">
        <v>0</v>
      </c>
      <c r="T193" s="156">
        <f t="shared" si="2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7" t="s">
        <v>261</v>
      </c>
      <c r="AT193" s="157" t="s">
        <v>142</v>
      </c>
      <c r="AU193" s="157" t="s">
        <v>85</v>
      </c>
      <c r="AY193" s="17" t="s">
        <v>139</v>
      </c>
      <c r="BE193" s="158">
        <f t="shared" si="24"/>
        <v>0</v>
      </c>
      <c r="BF193" s="158">
        <f t="shared" si="25"/>
        <v>0</v>
      </c>
      <c r="BG193" s="158">
        <f t="shared" si="26"/>
        <v>0</v>
      </c>
      <c r="BH193" s="158">
        <f t="shared" si="27"/>
        <v>0</v>
      </c>
      <c r="BI193" s="158">
        <f t="shared" si="28"/>
        <v>0</v>
      </c>
      <c r="BJ193" s="17" t="s">
        <v>83</v>
      </c>
      <c r="BK193" s="158">
        <f t="shared" si="29"/>
        <v>0</v>
      </c>
      <c r="BL193" s="17" t="s">
        <v>261</v>
      </c>
      <c r="BM193" s="157" t="s">
        <v>1210</v>
      </c>
    </row>
    <row r="194" spans="1:65" s="2" customFormat="1" ht="22.15" customHeight="1">
      <c r="A194" s="32"/>
      <c r="B194" s="144"/>
      <c r="C194" s="145" t="s">
        <v>375</v>
      </c>
      <c r="D194" s="145" t="s">
        <v>142</v>
      </c>
      <c r="E194" s="146" t="s">
        <v>1211</v>
      </c>
      <c r="F194" s="147" t="s">
        <v>1212</v>
      </c>
      <c r="G194" s="148" t="s">
        <v>310</v>
      </c>
      <c r="H194" s="149">
        <v>0.966</v>
      </c>
      <c r="I194" s="150"/>
      <c r="J194" s="151">
        <f t="shared" si="20"/>
        <v>0</v>
      </c>
      <c r="K194" s="152"/>
      <c r="L194" s="33"/>
      <c r="M194" s="153" t="s">
        <v>1</v>
      </c>
      <c r="N194" s="154" t="s">
        <v>40</v>
      </c>
      <c r="O194" s="58"/>
      <c r="P194" s="155">
        <f t="shared" si="21"/>
        <v>0</v>
      </c>
      <c r="Q194" s="155">
        <v>0</v>
      </c>
      <c r="R194" s="155">
        <f t="shared" si="22"/>
        <v>0</v>
      </c>
      <c r="S194" s="155">
        <v>0</v>
      </c>
      <c r="T194" s="156">
        <f t="shared" si="2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7" t="s">
        <v>261</v>
      </c>
      <c r="AT194" s="157" t="s">
        <v>142</v>
      </c>
      <c r="AU194" s="157" t="s">
        <v>85</v>
      </c>
      <c r="AY194" s="17" t="s">
        <v>139</v>
      </c>
      <c r="BE194" s="158">
        <f t="shared" si="24"/>
        <v>0</v>
      </c>
      <c r="BF194" s="158">
        <f t="shared" si="25"/>
        <v>0</v>
      </c>
      <c r="BG194" s="158">
        <f t="shared" si="26"/>
        <v>0</v>
      </c>
      <c r="BH194" s="158">
        <f t="shared" si="27"/>
        <v>0</v>
      </c>
      <c r="BI194" s="158">
        <f t="shared" si="28"/>
        <v>0</v>
      </c>
      <c r="BJ194" s="17" t="s">
        <v>83</v>
      </c>
      <c r="BK194" s="158">
        <f t="shared" si="29"/>
        <v>0</v>
      </c>
      <c r="BL194" s="17" t="s">
        <v>261</v>
      </c>
      <c r="BM194" s="157" t="s">
        <v>1213</v>
      </c>
    </row>
    <row r="195" spans="2:63" s="12" customFormat="1" ht="22.9" customHeight="1">
      <c r="B195" s="131"/>
      <c r="D195" s="132" t="s">
        <v>74</v>
      </c>
      <c r="E195" s="142" t="s">
        <v>771</v>
      </c>
      <c r="F195" s="142" t="s">
        <v>772</v>
      </c>
      <c r="I195" s="134"/>
      <c r="J195" s="143">
        <f>BK195</f>
        <v>0</v>
      </c>
      <c r="L195" s="131"/>
      <c r="M195" s="136"/>
      <c r="N195" s="137"/>
      <c r="O195" s="137"/>
      <c r="P195" s="138">
        <f>SUM(P196:P198)</f>
        <v>0</v>
      </c>
      <c r="Q195" s="137"/>
      <c r="R195" s="138">
        <f>SUM(R196:R198)</f>
        <v>0.0044</v>
      </c>
      <c r="S195" s="137"/>
      <c r="T195" s="139">
        <f>SUM(T196:T198)</f>
        <v>0</v>
      </c>
      <c r="AR195" s="132" t="s">
        <v>85</v>
      </c>
      <c r="AT195" s="140" t="s">
        <v>74</v>
      </c>
      <c r="AU195" s="140" t="s">
        <v>83</v>
      </c>
      <c r="AY195" s="132" t="s">
        <v>139</v>
      </c>
      <c r="BK195" s="141">
        <f>SUM(BK196:BK198)</f>
        <v>0</v>
      </c>
    </row>
    <row r="196" spans="1:65" s="2" customFormat="1" ht="22.15" customHeight="1">
      <c r="A196" s="32"/>
      <c r="B196" s="144"/>
      <c r="C196" s="145" t="s">
        <v>379</v>
      </c>
      <c r="D196" s="145" t="s">
        <v>142</v>
      </c>
      <c r="E196" s="146" t="s">
        <v>1214</v>
      </c>
      <c r="F196" s="147" t="s">
        <v>1215</v>
      </c>
      <c r="G196" s="148" t="s">
        <v>187</v>
      </c>
      <c r="H196" s="149">
        <v>40</v>
      </c>
      <c r="I196" s="150"/>
      <c r="J196" s="151">
        <f>ROUND(I196*H196,2)</f>
        <v>0</v>
      </c>
      <c r="K196" s="152"/>
      <c r="L196" s="33"/>
      <c r="M196" s="153" t="s">
        <v>1</v>
      </c>
      <c r="N196" s="154" t="s">
        <v>40</v>
      </c>
      <c r="O196" s="58"/>
      <c r="P196" s="155">
        <f>O196*H196</f>
        <v>0</v>
      </c>
      <c r="Q196" s="155">
        <v>2E-05</v>
      </c>
      <c r="R196" s="155">
        <f>Q196*H196</f>
        <v>0.0008</v>
      </c>
      <c r="S196" s="155">
        <v>0</v>
      </c>
      <c r="T196" s="156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7" t="s">
        <v>261</v>
      </c>
      <c r="AT196" s="157" t="s">
        <v>142</v>
      </c>
      <c r="AU196" s="157" t="s">
        <v>85</v>
      </c>
      <c r="AY196" s="17" t="s">
        <v>139</v>
      </c>
      <c r="BE196" s="158">
        <f>IF(N196="základní",J196,0)</f>
        <v>0</v>
      </c>
      <c r="BF196" s="158">
        <f>IF(N196="snížená",J196,0)</f>
        <v>0</v>
      </c>
      <c r="BG196" s="158">
        <f>IF(N196="zákl. přenesená",J196,0)</f>
        <v>0</v>
      </c>
      <c r="BH196" s="158">
        <f>IF(N196="sníž. přenesená",J196,0)</f>
        <v>0</v>
      </c>
      <c r="BI196" s="158">
        <f>IF(N196="nulová",J196,0)</f>
        <v>0</v>
      </c>
      <c r="BJ196" s="17" t="s">
        <v>83</v>
      </c>
      <c r="BK196" s="158">
        <f>ROUND(I196*H196,2)</f>
        <v>0</v>
      </c>
      <c r="BL196" s="17" t="s">
        <v>261</v>
      </c>
      <c r="BM196" s="157" t="s">
        <v>1216</v>
      </c>
    </row>
    <row r="197" spans="1:65" s="2" customFormat="1" ht="22.15" customHeight="1">
      <c r="A197" s="32"/>
      <c r="B197" s="144"/>
      <c r="C197" s="145" t="s">
        <v>385</v>
      </c>
      <c r="D197" s="145" t="s">
        <v>142</v>
      </c>
      <c r="E197" s="146" t="s">
        <v>1217</v>
      </c>
      <c r="F197" s="147" t="s">
        <v>1218</v>
      </c>
      <c r="G197" s="148" t="s">
        <v>187</v>
      </c>
      <c r="H197" s="149">
        <v>40</v>
      </c>
      <c r="I197" s="150"/>
      <c r="J197" s="151">
        <f>ROUND(I197*H197,2)</f>
        <v>0</v>
      </c>
      <c r="K197" s="152"/>
      <c r="L197" s="33"/>
      <c r="M197" s="153" t="s">
        <v>1</v>
      </c>
      <c r="N197" s="154" t="s">
        <v>40</v>
      </c>
      <c r="O197" s="58"/>
      <c r="P197" s="155">
        <f>O197*H197</f>
        <v>0</v>
      </c>
      <c r="Q197" s="155">
        <v>6E-05</v>
      </c>
      <c r="R197" s="155">
        <f>Q197*H197</f>
        <v>0.0024000000000000002</v>
      </c>
      <c r="S197" s="155">
        <v>0</v>
      </c>
      <c r="T197" s="156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7" t="s">
        <v>261</v>
      </c>
      <c r="AT197" s="157" t="s">
        <v>142</v>
      </c>
      <c r="AU197" s="157" t="s">
        <v>85</v>
      </c>
      <c r="AY197" s="17" t="s">
        <v>139</v>
      </c>
      <c r="BE197" s="158">
        <f>IF(N197="základní",J197,0)</f>
        <v>0</v>
      </c>
      <c r="BF197" s="158">
        <f>IF(N197="snížená",J197,0)</f>
        <v>0</v>
      </c>
      <c r="BG197" s="158">
        <f>IF(N197="zákl. přenesená",J197,0)</f>
        <v>0</v>
      </c>
      <c r="BH197" s="158">
        <f>IF(N197="sníž. přenesená",J197,0)</f>
        <v>0</v>
      </c>
      <c r="BI197" s="158">
        <f>IF(N197="nulová",J197,0)</f>
        <v>0</v>
      </c>
      <c r="BJ197" s="17" t="s">
        <v>83</v>
      </c>
      <c r="BK197" s="158">
        <f>ROUND(I197*H197,2)</f>
        <v>0</v>
      </c>
      <c r="BL197" s="17" t="s">
        <v>261</v>
      </c>
      <c r="BM197" s="157" t="s">
        <v>1219</v>
      </c>
    </row>
    <row r="198" spans="1:65" s="2" customFormat="1" ht="13.9" customHeight="1">
      <c r="A198" s="32"/>
      <c r="B198" s="144"/>
      <c r="C198" s="145" t="s">
        <v>390</v>
      </c>
      <c r="D198" s="145" t="s">
        <v>142</v>
      </c>
      <c r="E198" s="146" t="s">
        <v>1220</v>
      </c>
      <c r="F198" s="147" t="s">
        <v>1221</v>
      </c>
      <c r="G198" s="148" t="s">
        <v>187</v>
      </c>
      <c r="H198" s="149">
        <v>40</v>
      </c>
      <c r="I198" s="150"/>
      <c r="J198" s="151">
        <f>ROUND(I198*H198,2)</f>
        <v>0</v>
      </c>
      <c r="K198" s="152"/>
      <c r="L198" s="33"/>
      <c r="M198" s="153" t="s">
        <v>1</v>
      </c>
      <c r="N198" s="154" t="s">
        <v>40</v>
      </c>
      <c r="O198" s="58"/>
      <c r="P198" s="155">
        <f>O198*H198</f>
        <v>0</v>
      </c>
      <c r="Q198" s="155">
        <v>3E-05</v>
      </c>
      <c r="R198" s="155">
        <f>Q198*H198</f>
        <v>0.0012000000000000001</v>
      </c>
      <c r="S198" s="155">
        <v>0</v>
      </c>
      <c r="T198" s="156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7" t="s">
        <v>261</v>
      </c>
      <c r="AT198" s="157" t="s">
        <v>142</v>
      </c>
      <c r="AU198" s="157" t="s">
        <v>85</v>
      </c>
      <c r="AY198" s="17" t="s">
        <v>139</v>
      </c>
      <c r="BE198" s="158">
        <f>IF(N198="základní",J198,0)</f>
        <v>0</v>
      </c>
      <c r="BF198" s="158">
        <f>IF(N198="snížená",J198,0)</f>
        <v>0</v>
      </c>
      <c r="BG198" s="158">
        <f>IF(N198="zákl. přenesená",J198,0)</f>
        <v>0</v>
      </c>
      <c r="BH198" s="158">
        <f>IF(N198="sníž. přenesená",J198,0)</f>
        <v>0</v>
      </c>
      <c r="BI198" s="158">
        <f>IF(N198="nulová",J198,0)</f>
        <v>0</v>
      </c>
      <c r="BJ198" s="17" t="s">
        <v>83</v>
      </c>
      <c r="BK198" s="158">
        <f>ROUND(I198*H198,2)</f>
        <v>0</v>
      </c>
      <c r="BL198" s="17" t="s">
        <v>261</v>
      </c>
      <c r="BM198" s="157" t="s">
        <v>1222</v>
      </c>
    </row>
    <row r="199" spans="2:63" s="12" customFormat="1" ht="25.9" customHeight="1">
      <c r="B199" s="131"/>
      <c r="D199" s="132" t="s">
        <v>74</v>
      </c>
      <c r="E199" s="133" t="s">
        <v>1087</v>
      </c>
      <c r="F199" s="133" t="s">
        <v>1088</v>
      </c>
      <c r="I199" s="134"/>
      <c r="J199" s="135">
        <f>BK199</f>
        <v>0</v>
      </c>
      <c r="L199" s="131"/>
      <c r="M199" s="136"/>
      <c r="N199" s="137"/>
      <c r="O199" s="137"/>
      <c r="P199" s="138">
        <f>P200</f>
        <v>0</v>
      </c>
      <c r="Q199" s="137"/>
      <c r="R199" s="138">
        <f>R200</f>
        <v>0</v>
      </c>
      <c r="S199" s="137"/>
      <c r="T199" s="139">
        <f>T200</f>
        <v>0</v>
      </c>
      <c r="AR199" s="132" t="s">
        <v>171</v>
      </c>
      <c r="AT199" s="140" t="s">
        <v>74</v>
      </c>
      <c r="AU199" s="140" t="s">
        <v>75</v>
      </c>
      <c r="AY199" s="132" t="s">
        <v>139</v>
      </c>
      <c r="BK199" s="141">
        <f>BK200</f>
        <v>0</v>
      </c>
    </row>
    <row r="200" spans="2:63" s="12" customFormat="1" ht="22.9" customHeight="1">
      <c r="B200" s="131"/>
      <c r="D200" s="132" t="s">
        <v>74</v>
      </c>
      <c r="E200" s="142" t="s">
        <v>1089</v>
      </c>
      <c r="F200" s="142" t="s">
        <v>1090</v>
      </c>
      <c r="I200" s="134"/>
      <c r="J200" s="143">
        <f>BK200</f>
        <v>0</v>
      </c>
      <c r="L200" s="131"/>
      <c r="M200" s="136"/>
      <c r="N200" s="137"/>
      <c r="O200" s="137"/>
      <c r="P200" s="138">
        <f>P201</f>
        <v>0</v>
      </c>
      <c r="Q200" s="137"/>
      <c r="R200" s="138">
        <f>R201</f>
        <v>0</v>
      </c>
      <c r="S200" s="137"/>
      <c r="T200" s="139">
        <f>T201</f>
        <v>0</v>
      </c>
      <c r="AR200" s="132" t="s">
        <v>171</v>
      </c>
      <c r="AT200" s="140" t="s">
        <v>74</v>
      </c>
      <c r="AU200" s="140" t="s">
        <v>83</v>
      </c>
      <c r="AY200" s="132" t="s">
        <v>139</v>
      </c>
      <c r="BK200" s="141">
        <f>BK201</f>
        <v>0</v>
      </c>
    </row>
    <row r="201" spans="1:65" s="2" customFormat="1" ht="13.9" customHeight="1">
      <c r="A201" s="32"/>
      <c r="B201" s="144"/>
      <c r="C201" s="145" t="s">
        <v>394</v>
      </c>
      <c r="D201" s="145" t="s">
        <v>142</v>
      </c>
      <c r="E201" s="146" t="s">
        <v>1091</v>
      </c>
      <c r="F201" s="147" t="s">
        <v>1092</v>
      </c>
      <c r="G201" s="148" t="s">
        <v>1093</v>
      </c>
      <c r="H201" s="149">
        <v>1</v>
      </c>
      <c r="I201" s="150"/>
      <c r="J201" s="151">
        <f>ROUND(I201*H201,2)</f>
        <v>0</v>
      </c>
      <c r="K201" s="152"/>
      <c r="L201" s="33"/>
      <c r="M201" s="198" t="s">
        <v>1</v>
      </c>
      <c r="N201" s="199" t="s">
        <v>40</v>
      </c>
      <c r="O201" s="200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7" t="s">
        <v>1094</v>
      </c>
      <c r="AT201" s="157" t="s">
        <v>142</v>
      </c>
      <c r="AU201" s="157" t="s">
        <v>85</v>
      </c>
      <c r="AY201" s="17" t="s">
        <v>139</v>
      </c>
      <c r="BE201" s="158">
        <f>IF(N201="základní",J201,0)</f>
        <v>0</v>
      </c>
      <c r="BF201" s="158">
        <f>IF(N201="snížená",J201,0)</f>
        <v>0</v>
      </c>
      <c r="BG201" s="158">
        <f>IF(N201="zákl. přenesená",J201,0)</f>
        <v>0</v>
      </c>
      <c r="BH201" s="158">
        <f>IF(N201="sníž. přenesená",J201,0)</f>
        <v>0</v>
      </c>
      <c r="BI201" s="158">
        <f>IF(N201="nulová",J201,0)</f>
        <v>0</v>
      </c>
      <c r="BJ201" s="17" t="s">
        <v>83</v>
      </c>
      <c r="BK201" s="158">
        <f>ROUND(I201*H201,2)</f>
        <v>0</v>
      </c>
      <c r="BL201" s="17" t="s">
        <v>1094</v>
      </c>
      <c r="BM201" s="157" t="s">
        <v>1223</v>
      </c>
    </row>
    <row r="202" spans="1:31" s="2" customFormat="1" ht="6.95" customHeight="1">
      <c r="A202" s="32"/>
      <c r="B202" s="47"/>
      <c r="C202" s="48"/>
      <c r="D202" s="48"/>
      <c r="E202" s="48"/>
      <c r="F202" s="48"/>
      <c r="G202" s="48"/>
      <c r="H202" s="48"/>
      <c r="I202" s="48"/>
      <c r="J202" s="48"/>
      <c r="K202" s="48"/>
      <c r="L202" s="33"/>
      <c r="M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</row>
  </sheetData>
  <autoFilter ref="C129:K201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72"/>
  <sheetViews>
    <sheetView showGridLines="0" workbookViewId="0" topLeftCell="A65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2.28125" style="1" customWidth="1"/>
    <col min="9" max="10" width="21.421875" style="1" customWidth="1"/>
    <col min="11" max="11" width="21.421875" style="1" hidden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94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4.45" customHeight="1">
      <c r="B7" s="20"/>
      <c r="E7" s="255" t="str">
        <f>'Rekapitulace stavby'!K6</f>
        <v>Rekonstrukce soc. zázemí</v>
      </c>
      <c r="F7" s="256"/>
      <c r="G7" s="256"/>
      <c r="H7" s="256"/>
      <c r="L7" s="20"/>
    </row>
    <row r="8" spans="1:31" s="2" customFormat="1" ht="12" customHeight="1">
      <c r="A8" s="32"/>
      <c r="B8" s="33"/>
      <c r="C8" s="32"/>
      <c r="D8" s="27" t="s">
        <v>96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5" customHeight="1">
      <c r="A9" s="32"/>
      <c r="B9" s="33"/>
      <c r="C9" s="32"/>
      <c r="D9" s="32"/>
      <c r="E9" s="237" t="s">
        <v>1224</v>
      </c>
      <c r="F9" s="254"/>
      <c r="G9" s="254"/>
      <c r="H9" s="25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7" t="str">
        <f>'Rekapitulace stavby'!E14</f>
        <v>Vyplň údaj</v>
      </c>
      <c r="F18" s="227"/>
      <c r="G18" s="227"/>
      <c r="H18" s="227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27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32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33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34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94"/>
      <c r="B27" s="95"/>
      <c r="C27" s="94"/>
      <c r="D27" s="94"/>
      <c r="E27" s="231" t="s">
        <v>1</v>
      </c>
      <c r="F27" s="231"/>
      <c r="G27" s="231"/>
      <c r="H27" s="231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35</v>
      </c>
      <c r="E30" s="32"/>
      <c r="F30" s="32"/>
      <c r="G30" s="32"/>
      <c r="H30" s="32"/>
      <c r="I30" s="32"/>
      <c r="J30" s="71">
        <f>ROUND(J123,2)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39</v>
      </c>
      <c r="E33" s="27" t="s">
        <v>40</v>
      </c>
      <c r="F33" s="99">
        <f>ROUND((SUM(BE123:BE171)),2)</f>
        <v>0</v>
      </c>
      <c r="G33" s="32"/>
      <c r="H33" s="32"/>
      <c r="I33" s="100">
        <v>0.21</v>
      </c>
      <c r="J33" s="99">
        <f>ROUND(((SUM(BE123:BE171))*I33),2)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41</v>
      </c>
      <c r="F34" s="99">
        <f>ROUND((SUM(BF123:BF171)),2)</f>
        <v>0</v>
      </c>
      <c r="G34" s="32"/>
      <c r="H34" s="32"/>
      <c r="I34" s="100">
        <v>0.15</v>
      </c>
      <c r="J34" s="99">
        <f>ROUND(((SUM(BF123:BF171))*I34),2)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42</v>
      </c>
      <c r="F35" s="99">
        <f>ROUND((SUM(BG123:BG171)),2)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43</v>
      </c>
      <c r="F36" s="99">
        <f>ROUND((SUM(BH123:BH171)),2)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44</v>
      </c>
      <c r="F37" s="99">
        <f>ROUND((SUM(BI123:BI171)),2)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45</v>
      </c>
      <c r="E39" s="60"/>
      <c r="F39" s="60"/>
      <c r="G39" s="103" t="s">
        <v>46</v>
      </c>
      <c r="H39" s="104" t="s">
        <v>47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07" t="s">
        <v>51</v>
      </c>
      <c r="G61" s="45" t="s">
        <v>50</v>
      </c>
      <c r="H61" s="35"/>
      <c r="I61" s="35"/>
      <c r="J61" s="108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07" t="s">
        <v>51</v>
      </c>
      <c r="G76" s="45" t="s">
        <v>50</v>
      </c>
      <c r="H76" s="35"/>
      <c r="I76" s="35"/>
      <c r="J76" s="108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5" customHeight="1">
      <c r="A85" s="32"/>
      <c r="B85" s="33"/>
      <c r="C85" s="32"/>
      <c r="D85" s="32"/>
      <c r="E85" s="255" t="str">
        <f>E7</f>
        <v>Rekonstrukce soc. zázemí</v>
      </c>
      <c r="F85" s="256"/>
      <c r="G85" s="256"/>
      <c r="H85" s="256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96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5" customHeight="1">
      <c r="A87" s="32"/>
      <c r="B87" s="33"/>
      <c r="C87" s="32"/>
      <c r="D87" s="32"/>
      <c r="E87" s="237" t="str">
        <f>E9</f>
        <v>04 - Elektroinstalace</v>
      </c>
      <c r="F87" s="254"/>
      <c r="G87" s="254"/>
      <c r="H87" s="25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1. 11. 2020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6" customHeight="1">
      <c r="A91" s="32"/>
      <c r="B91" s="33"/>
      <c r="C91" s="27" t="s">
        <v>24</v>
      </c>
      <c r="D91" s="32"/>
      <c r="E91" s="32"/>
      <c r="F91" s="25" t="str">
        <f>E15</f>
        <v>Město Chotěboř</v>
      </c>
      <c r="G91" s="32"/>
      <c r="H91" s="32"/>
      <c r="I91" s="27" t="s">
        <v>30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6.45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32</v>
      </c>
      <c r="J92" s="30" t="str">
        <f>E24</f>
        <v>Ing. Milan Landsman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99</v>
      </c>
      <c r="D94" s="101"/>
      <c r="E94" s="101"/>
      <c r="F94" s="101"/>
      <c r="G94" s="101"/>
      <c r="H94" s="101"/>
      <c r="I94" s="101"/>
      <c r="J94" s="110" t="s">
        <v>100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101</v>
      </c>
      <c r="D96" s="32"/>
      <c r="E96" s="32"/>
      <c r="F96" s="32"/>
      <c r="G96" s="32"/>
      <c r="H96" s="32"/>
      <c r="I96" s="32"/>
      <c r="J96" s="71">
        <f>J123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102</v>
      </c>
    </row>
    <row r="97" spans="2:12" s="9" customFormat="1" ht="24.95" customHeight="1">
      <c r="B97" s="112"/>
      <c r="D97" s="113" t="s">
        <v>113</v>
      </c>
      <c r="E97" s="114"/>
      <c r="F97" s="114"/>
      <c r="G97" s="114"/>
      <c r="H97" s="114"/>
      <c r="I97" s="114"/>
      <c r="J97" s="115">
        <f>J124</f>
        <v>0</v>
      </c>
      <c r="L97" s="112"/>
    </row>
    <row r="98" spans="2:12" s="10" customFormat="1" ht="19.9" customHeight="1">
      <c r="B98" s="116"/>
      <c r="D98" s="117" t="s">
        <v>1225</v>
      </c>
      <c r="E98" s="118"/>
      <c r="F98" s="118"/>
      <c r="G98" s="118"/>
      <c r="H98" s="118"/>
      <c r="I98" s="118"/>
      <c r="J98" s="119">
        <f>J125</f>
        <v>0</v>
      </c>
      <c r="L98" s="116"/>
    </row>
    <row r="99" spans="2:12" s="10" customFormat="1" ht="19.9" customHeight="1">
      <c r="B99" s="116"/>
      <c r="D99" s="117" t="s">
        <v>1226</v>
      </c>
      <c r="E99" s="118"/>
      <c r="F99" s="118"/>
      <c r="G99" s="118"/>
      <c r="H99" s="118"/>
      <c r="I99" s="118"/>
      <c r="J99" s="119">
        <f>J129</f>
        <v>0</v>
      </c>
      <c r="L99" s="116"/>
    </row>
    <row r="100" spans="2:12" s="10" customFormat="1" ht="19.9" customHeight="1">
      <c r="B100" s="116"/>
      <c r="D100" s="117" t="s">
        <v>1227</v>
      </c>
      <c r="E100" s="118"/>
      <c r="F100" s="118"/>
      <c r="G100" s="118"/>
      <c r="H100" s="118"/>
      <c r="I100" s="118"/>
      <c r="J100" s="119">
        <f>J133</f>
        <v>0</v>
      </c>
      <c r="L100" s="116"/>
    </row>
    <row r="101" spans="2:12" s="10" customFormat="1" ht="19.9" customHeight="1">
      <c r="B101" s="116"/>
      <c r="D101" s="117" t="s">
        <v>1228</v>
      </c>
      <c r="E101" s="118"/>
      <c r="F101" s="118"/>
      <c r="G101" s="118"/>
      <c r="H101" s="118"/>
      <c r="I101" s="118"/>
      <c r="J101" s="119">
        <f>J142</f>
        <v>0</v>
      </c>
      <c r="L101" s="116"/>
    </row>
    <row r="102" spans="2:12" s="10" customFormat="1" ht="19.9" customHeight="1">
      <c r="B102" s="116"/>
      <c r="D102" s="117" t="s">
        <v>1229</v>
      </c>
      <c r="E102" s="118"/>
      <c r="F102" s="118"/>
      <c r="G102" s="118"/>
      <c r="H102" s="118"/>
      <c r="I102" s="118"/>
      <c r="J102" s="119">
        <f>J151</f>
        <v>0</v>
      </c>
      <c r="L102" s="116"/>
    </row>
    <row r="103" spans="2:12" s="10" customFormat="1" ht="19.9" customHeight="1">
      <c r="B103" s="116"/>
      <c r="D103" s="117" t="s">
        <v>1230</v>
      </c>
      <c r="E103" s="118"/>
      <c r="F103" s="118"/>
      <c r="G103" s="118"/>
      <c r="H103" s="118"/>
      <c r="I103" s="118"/>
      <c r="J103" s="119">
        <f>J159</f>
        <v>0</v>
      </c>
      <c r="L103" s="116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124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4.45" customHeight="1">
      <c r="A113" s="32"/>
      <c r="B113" s="33"/>
      <c r="C113" s="32"/>
      <c r="D113" s="32"/>
      <c r="E113" s="255" t="str">
        <f>E7</f>
        <v>Rekonstrukce soc. zázemí</v>
      </c>
      <c r="F113" s="256"/>
      <c r="G113" s="256"/>
      <c r="H113" s="256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96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4.45" customHeight="1">
      <c r="A115" s="32"/>
      <c r="B115" s="33"/>
      <c r="C115" s="32"/>
      <c r="D115" s="32"/>
      <c r="E115" s="237" t="str">
        <f>E9</f>
        <v>04 - Elektroinstalace</v>
      </c>
      <c r="F115" s="254"/>
      <c r="G115" s="254"/>
      <c r="H115" s="254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20</v>
      </c>
      <c r="D117" s="32"/>
      <c r="E117" s="32"/>
      <c r="F117" s="25" t="str">
        <f>F12</f>
        <v xml:space="preserve"> </v>
      </c>
      <c r="G117" s="32"/>
      <c r="H117" s="32"/>
      <c r="I117" s="27" t="s">
        <v>22</v>
      </c>
      <c r="J117" s="55" t="str">
        <f>IF(J12="","",J12)</f>
        <v>1. 11. 2020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6" customHeight="1">
      <c r="A119" s="32"/>
      <c r="B119" s="33"/>
      <c r="C119" s="27" t="s">
        <v>24</v>
      </c>
      <c r="D119" s="32"/>
      <c r="E119" s="32"/>
      <c r="F119" s="25" t="str">
        <f>E15</f>
        <v>Město Chotěboř</v>
      </c>
      <c r="G119" s="32"/>
      <c r="H119" s="32"/>
      <c r="I119" s="27" t="s">
        <v>30</v>
      </c>
      <c r="J119" s="30" t="str">
        <f>E21</f>
        <v xml:space="preserve"> 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26.45" customHeight="1">
      <c r="A120" s="32"/>
      <c r="B120" s="33"/>
      <c r="C120" s="27" t="s">
        <v>28</v>
      </c>
      <c r="D120" s="32"/>
      <c r="E120" s="32"/>
      <c r="F120" s="25" t="str">
        <f>IF(E18="","",E18)</f>
        <v>Vyplň údaj</v>
      </c>
      <c r="G120" s="32"/>
      <c r="H120" s="32"/>
      <c r="I120" s="27" t="s">
        <v>32</v>
      </c>
      <c r="J120" s="30" t="str">
        <f>E24</f>
        <v>Ing. Milan Landsman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1" customFormat="1" ht="29.25" customHeight="1">
      <c r="A122" s="120"/>
      <c r="B122" s="121"/>
      <c r="C122" s="122" t="s">
        <v>125</v>
      </c>
      <c r="D122" s="123" t="s">
        <v>60</v>
      </c>
      <c r="E122" s="123" t="s">
        <v>56</v>
      </c>
      <c r="F122" s="123" t="s">
        <v>57</v>
      </c>
      <c r="G122" s="123" t="s">
        <v>126</v>
      </c>
      <c r="H122" s="123" t="s">
        <v>127</v>
      </c>
      <c r="I122" s="123" t="s">
        <v>128</v>
      </c>
      <c r="J122" s="124" t="s">
        <v>100</v>
      </c>
      <c r="K122" s="125" t="s">
        <v>129</v>
      </c>
      <c r="L122" s="126"/>
      <c r="M122" s="62" t="s">
        <v>1</v>
      </c>
      <c r="N122" s="63" t="s">
        <v>39</v>
      </c>
      <c r="O122" s="63" t="s">
        <v>130</v>
      </c>
      <c r="P122" s="63" t="s">
        <v>131</v>
      </c>
      <c r="Q122" s="63" t="s">
        <v>132</v>
      </c>
      <c r="R122" s="63" t="s">
        <v>133</v>
      </c>
      <c r="S122" s="63" t="s">
        <v>134</v>
      </c>
      <c r="T122" s="64" t="s">
        <v>135</v>
      </c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</row>
    <row r="123" spans="1:63" s="2" customFormat="1" ht="22.9" customHeight="1">
      <c r="A123" s="32"/>
      <c r="B123" s="33"/>
      <c r="C123" s="69" t="s">
        <v>136</v>
      </c>
      <c r="D123" s="32"/>
      <c r="E123" s="32"/>
      <c r="F123" s="32"/>
      <c r="G123" s="32"/>
      <c r="H123" s="32"/>
      <c r="I123" s="32"/>
      <c r="J123" s="127">
        <f>BK123</f>
        <v>0</v>
      </c>
      <c r="K123" s="32"/>
      <c r="L123" s="33"/>
      <c r="M123" s="65"/>
      <c r="N123" s="56"/>
      <c r="O123" s="66"/>
      <c r="P123" s="128">
        <f>P124</f>
        <v>0</v>
      </c>
      <c r="Q123" s="66"/>
      <c r="R123" s="128">
        <f>R124</f>
        <v>0</v>
      </c>
      <c r="S123" s="66"/>
      <c r="T123" s="129">
        <f>T124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74</v>
      </c>
      <c r="AU123" s="17" t="s">
        <v>102</v>
      </c>
      <c r="BK123" s="130">
        <f>BK124</f>
        <v>0</v>
      </c>
    </row>
    <row r="124" spans="2:63" s="12" customFormat="1" ht="25.9" customHeight="1">
      <c r="B124" s="131"/>
      <c r="D124" s="132" t="s">
        <v>74</v>
      </c>
      <c r="E124" s="133" t="s">
        <v>331</v>
      </c>
      <c r="F124" s="133" t="s">
        <v>332</v>
      </c>
      <c r="I124" s="134"/>
      <c r="J124" s="135">
        <f>BK124</f>
        <v>0</v>
      </c>
      <c r="L124" s="131"/>
      <c r="M124" s="136"/>
      <c r="N124" s="137"/>
      <c r="O124" s="137"/>
      <c r="P124" s="138">
        <f>P125+P129+P133+P142+P151+P159</f>
        <v>0</v>
      </c>
      <c r="Q124" s="137"/>
      <c r="R124" s="138">
        <f>R125+R129+R133+R142+R151+R159</f>
        <v>0</v>
      </c>
      <c r="S124" s="137"/>
      <c r="T124" s="139">
        <f>T125+T129+T133+T142+T151+T159</f>
        <v>0</v>
      </c>
      <c r="AR124" s="132" t="s">
        <v>85</v>
      </c>
      <c r="AT124" s="140" t="s">
        <v>74</v>
      </c>
      <c r="AU124" s="140" t="s">
        <v>75</v>
      </c>
      <c r="AY124" s="132" t="s">
        <v>139</v>
      </c>
      <c r="BK124" s="141">
        <f>BK125+BK129+BK133+BK142+BK151+BK159</f>
        <v>0</v>
      </c>
    </row>
    <row r="125" spans="2:63" s="12" customFormat="1" ht="22.9" customHeight="1">
      <c r="B125" s="131"/>
      <c r="D125" s="132" t="s">
        <v>74</v>
      </c>
      <c r="E125" s="142" t="s">
        <v>1231</v>
      </c>
      <c r="F125" s="142" t="s">
        <v>1232</v>
      </c>
      <c r="I125" s="134"/>
      <c r="J125" s="143">
        <f>BK125</f>
        <v>0</v>
      </c>
      <c r="L125" s="131"/>
      <c r="M125" s="136"/>
      <c r="N125" s="137"/>
      <c r="O125" s="137"/>
      <c r="P125" s="138">
        <f>SUM(P126:P128)</f>
        <v>0</v>
      </c>
      <c r="Q125" s="137"/>
      <c r="R125" s="138">
        <f>SUM(R126:R128)</f>
        <v>0</v>
      </c>
      <c r="S125" s="137"/>
      <c r="T125" s="139">
        <f>SUM(T126:T128)</f>
        <v>0</v>
      </c>
      <c r="AR125" s="132" t="s">
        <v>85</v>
      </c>
      <c r="AT125" s="140" t="s">
        <v>74</v>
      </c>
      <c r="AU125" s="140" t="s">
        <v>83</v>
      </c>
      <c r="AY125" s="132" t="s">
        <v>139</v>
      </c>
      <c r="BK125" s="141">
        <f>SUM(BK126:BK128)</f>
        <v>0</v>
      </c>
    </row>
    <row r="126" spans="1:65" s="2" customFormat="1" ht="13.9" customHeight="1">
      <c r="A126" s="32"/>
      <c r="B126" s="144"/>
      <c r="C126" s="145" t="s">
        <v>83</v>
      </c>
      <c r="D126" s="145" t="s">
        <v>142</v>
      </c>
      <c r="E126" s="146" t="s">
        <v>1233</v>
      </c>
      <c r="F126" s="147" t="s">
        <v>1234</v>
      </c>
      <c r="G126" s="148" t="s">
        <v>145</v>
      </c>
      <c r="H126" s="149">
        <v>1</v>
      </c>
      <c r="I126" s="150"/>
      <c r="J126" s="151">
        <f>ROUND(I126*H126,2)</f>
        <v>0</v>
      </c>
      <c r="K126" s="152"/>
      <c r="L126" s="33"/>
      <c r="M126" s="153" t="s">
        <v>1</v>
      </c>
      <c r="N126" s="154" t="s">
        <v>40</v>
      </c>
      <c r="O126" s="58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7" t="s">
        <v>261</v>
      </c>
      <c r="AT126" s="157" t="s">
        <v>142</v>
      </c>
      <c r="AU126" s="157" t="s">
        <v>85</v>
      </c>
      <c r="AY126" s="17" t="s">
        <v>139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7" t="s">
        <v>83</v>
      </c>
      <c r="BK126" s="158">
        <f>ROUND(I126*H126,2)</f>
        <v>0</v>
      </c>
      <c r="BL126" s="17" t="s">
        <v>261</v>
      </c>
      <c r="BM126" s="157" t="s">
        <v>1235</v>
      </c>
    </row>
    <row r="127" spans="1:65" s="2" customFormat="1" ht="13.9" customHeight="1">
      <c r="A127" s="32"/>
      <c r="B127" s="144"/>
      <c r="C127" s="145" t="s">
        <v>85</v>
      </c>
      <c r="D127" s="145" t="s">
        <v>142</v>
      </c>
      <c r="E127" s="146" t="s">
        <v>1236</v>
      </c>
      <c r="F127" s="147" t="s">
        <v>1237</v>
      </c>
      <c r="G127" s="148" t="s">
        <v>145</v>
      </c>
      <c r="H127" s="149">
        <v>1</v>
      </c>
      <c r="I127" s="150"/>
      <c r="J127" s="151">
        <f>ROUND(I127*H127,2)</f>
        <v>0</v>
      </c>
      <c r="K127" s="152"/>
      <c r="L127" s="33"/>
      <c r="M127" s="153" t="s">
        <v>1</v>
      </c>
      <c r="N127" s="154" t="s">
        <v>40</v>
      </c>
      <c r="O127" s="58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7" t="s">
        <v>261</v>
      </c>
      <c r="AT127" s="157" t="s">
        <v>142</v>
      </c>
      <c r="AU127" s="157" t="s">
        <v>85</v>
      </c>
      <c r="AY127" s="17" t="s">
        <v>139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7" t="s">
        <v>83</v>
      </c>
      <c r="BK127" s="158">
        <f>ROUND(I127*H127,2)</f>
        <v>0</v>
      </c>
      <c r="BL127" s="17" t="s">
        <v>261</v>
      </c>
      <c r="BM127" s="157" t="s">
        <v>1238</v>
      </c>
    </row>
    <row r="128" spans="1:65" s="2" customFormat="1" ht="13.9" customHeight="1">
      <c r="A128" s="32"/>
      <c r="B128" s="144"/>
      <c r="C128" s="145" t="s">
        <v>140</v>
      </c>
      <c r="D128" s="145" t="s">
        <v>142</v>
      </c>
      <c r="E128" s="146" t="s">
        <v>1239</v>
      </c>
      <c r="F128" s="147" t="s">
        <v>1240</v>
      </c>
      <c r="G128" s="148" t="s">
        <v>145</v>
      </c>
      <c r="H128" s="149">
        <v>1</v>
      </c>
      <c r="I128" s="150"/>
      <c r="J128" s="151">
        <f>ROUND(I128*H128,2)</f>
        <v>0</v>
      </c>
      <c r="K128" s="152"/>
      <c r="L128" s="33"/>
      <c r="M128" s="153" t="s">
        <v>1</v>
      </c>
      <c r="N128" s="154" t="s">
        <v>40</v>
      </c>
      <c r="O128" s="58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7" t="s">
        <v>261</v>
      </c>
      <c r="AT128" s="157" t="s">
        <v>142</v>
      </c>
      <c r="AU128" s="157" t="s">
        <v>85</v>
      </c>
      <c r="AY128" s="17" t="s">
        <v>139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7" t="s">
        <v>83</v>
      </c>
      <c r="BK128" s="158">
        <f>ROUND(I128*H128,2)</f>
        <v>0</v>
      </c>
      <c r="BL128" s="17" t="s">
        <v>261</v>
      </c>
      <c r="BM128" s="157" t="s">
        <v>1241</v>
      </c>
    </row>
    <row r="129" spans="2:63" s="12" customFormat="1" ht="22.9" customHeight="1">
      <c r="B129" s="131"/>
      <c r="D129" s="132" t="s">
        <v>74</v>
      </c>
      <c r="E129" s="142" t="s">
        <v>1242</v>
      </c>
      <c r="F129" s="142" t="s">
        <v>1243</v>
      </c>
      <c r="I129" s="134"/>
      <c r="J129" s="143">
        <f>BK129</f>
        <v>0</v>
      </c>
      <c r="L129" s="131"/>
      <c r="M129" s="136"/>
      <c r="N129" s="137"/>
      <c r="O129" s="137"/>
      <c r="P129" s="138">
        <f>SUM(P130:P132)</f>
        <v>0</v>
      </c>
      <c r="Q129" s="137"/>
      <c r="R129" s="138">
        <f>SUM(R130:R132)</f>
        <v>0</v>
      </c>
      <c r="S129" s="137"/>
      <c r="T129" s="139">
        <f>SUM(T130:T132)</f>
        <v>0</v>
      </c>
      <c r="AR129" s="132" t="s">
        <v>85</v>
      </c>
      <c r="AT129" s="140" t="s">
        <v>74</v>
      </c>
      <c r="AU129" s="140" t="s">
        <v>83</v>
      </c>
      <c r="AY129" s="132" t="s">
        <v>139</v>
      </c>
      <c r="BK129" s="141">
        <f>SUM(BK130:BK132)</f>
        <v>0</v>
      </c>
    </row>
    <row r="130" spans="1:65" s="2" customFormat="1" ht="13.9" customHeight="1">
      <c r="A130" s="32"/>
      <c r="B130" s="144"/>
      <c r="C130" s="145" t="s">
        <v>146</v>
      </c>
      <c r="D130" s="145" t="s">
        <v>142</v>
      </c>
      <c r="E130" s="146" t="s">
        <v>1244</v>
      </c>
      <c r="F130" s="147" t="s">
        <v>1245</v>
      </c>
      <c r="G130" s="148" t="s">
        <v>145</v>
      </c>
      <c r="H130" s="149">
        <v>40</v>
      </c>
      <c r="I130" s="150"/>
      <c r="J130" s="151">
        <f>ROUND(I130*H130,2)</f>
        <v>0</v>
      </c>
      <c r="K130" s="152"/>
      <c r="L130" s="33"/>
      <c r="M130" s="153" t="s">
        <v>1</v>
      </c>
      <c r="N130" s="154" t="s">
        <v>40</v>
      </c>
      <c r="O130" s="58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7" t="s">
        <v>261</v>
      </c>
      <c r="AT130" s="157" t="s">
        <v>142</v>
      </c>
      <c r="AU130" s="157" t="s">
        <v>85</v>
      </c>
      <c r="AY130" s="17" t="s">
        <v>139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7" t="s">
        <v>83</v>
      </c>
      <c r="BK130" s="158">
        <f>ROUND(I130*H130,2)</f>
        <v>0</v>
      </c>
      <c r="BL130" s="17" t="s">
        <v>261</v>
      </c>
      <c r="BM130" s="157" t="s">
        <v>1246</v>
      </c>
    </row>
    <row r="131" spans="1:65" s="2" customFormat="1" ht="13.9" customHeight="1">
      <c r="A131" s="32"/>
      <c r="B131" s="144"/>
      <c r="C131" s="145" t="s">
        <v>171</v>
      </c>
      <c r="D131" s="145" t="s">
        <v>142</v>
      </c>
      <c r="E131" s="146" t="s">
        <v>1247</v>
      </c>
      <c r="F131" s="147" t="s">
        <v>1248</v>
      </c>
      <c r="G131" s="148" t="s">
        <v>187</v>
      </c>
      <c r="H131" s="149">
        <v>90</v>
      </c>
      <c r="I131" s="150"/>
      <c r="J131" s="151">
        <f>ROUND(I131*H131,2)</f>
        <v>0</v>
      </c>
      <c r="K131" s="152"/>
      <c r="L131" s="33"/>
      <c r="M131" s="153" t="s">
        <v>1</v>
      </c>
      <c r="N131" s="154" t="s">
        <v>40</v>
      </c>
      <c r="O131" s="58"/>
      <c r="P131" s="155">
        <f>O131*H131</f>
        <v>0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7" t="s">
        <v>261</v>
      </c>
      <c r="AT131" s="157" t="s">
        <v>142</v>
      </c>
      <c r="AU131" s="157" t="s">
        <v>85</v>
      </c>
      <c r="AY131" s="17" t="s">
        <v>139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7" t="s">
        <v>83</v>
      </c>
      <c r="BK131" s="158">
        <f>ROUND(I131*H131,2)</f>
        <v>0</v>
      </c>
      <c r="BL131" s="17" t="s">
        <v>261</v>
      </c>
      <c r="BM131" s="157" t="s">
        <v>1249</v>
      </c>
    </row>
    <row r="132" spans="1:65" s="2" customFormat="1" ht="13.9" customHeight="1">
      <c r="A132" s="32"/>
      <c r="B132" s="144"/>
      <c r="C132" s="145" t="s">
        <v>162</v>
      </c>
      <c r="D132" s="145" t="s">
        <v>142</v>
      </c>
      <c r="E132" s="146" t="s">
        <v>1250</v>
      </c>
      <c r="F132" s="147" t="s">
        <v>1251</v>
      </c>
      <c r="G132" s="148" t="s">
        <v>187</v>
      </c>
      <c r="H132" s="149">
        <v>10</v>
      </c>
      <c r="I132" s="150"/>
      <c r="J132" s="151">
        <f>ROUND(I132*H132,2)</f>
        <v>0</v>
      </c>
      <c r="K132" s="152"/>
      <c r="L132" s="33"/>
      <c r="M132" s="153" t="s">
        <v>1</v>
      </c>
      <c r="N132" s="154" t="s">
        <v>40</v>
      </c>
      <c r="O132" s="58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7" t="s">
        <v>261</v>
      </c>
      <c r="AT132" s="157" t="s">
        <v>142</v>
      </c>
      <c r="AU132" s="157" t="s">
        <v>85</v>
      </c>
      <c r="AY132" s="17" t="s">
        <v>139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7" t="s">
        <v>83</v>
      </c>
      <c r="BK132" s="158">
        <f>ROUND(I132*H132,2)</f>
        <v>0</v>
      </c>
      <c r="BL132" s="17" t="s">
        <v>261</v>
      </c>
      <c r="BM132" s="157" t="s">
        <v>1252</v>
      </c>
    </row>
    <row r="133" spans="2:63" s="12" customFormat="1" ht="22.9" customHeight="1">
      <c r="B133" s="131"/>
      <c r="D133" s="132" t="s">
        <v>74</v>
      </c>
      <c r="E133" s="142" t="s">
        <v>1253</v>
      </c>
      <c r="F133" s="142" t="s">
        <v>1254</v>
      </c>
      <c r="I133" s="134"/>
      <c r="J133" s="143">
        <f>BK133</f>
        <v>0</v>
      </c>
      <c r="L133" s="131"/>
      <c r="M133" s="136"/>
      <c r="N133" s="137"/>
      <c r="O133" s="137"/>
      <c r="P133" s="138">
        <f>SUM(P134:P141)</f>
        <v>0</v>
      </c>
      <c r="Q133" s="137"/>
      <c r="R133" s="138">
        <f>SUM(R134:R141)</f>
        <v>0</v>
      </c>
      <c r="S133" s="137"/>
      <c r="T133" s="139">
        <f>SUM(T134:T141)</f>
        <v>0</v>
      </c>
      <c r="AR133" s="132" t="s">
        <v>85</v>
      </c>
      <c r="AT133" s="140" t="s">
        <v>74</v>
      </c>
      <c r="AU133" s="140" t="s">
        <v>83</v>
      </c>
      <c r="AY133" s="132" t="s">
        <v>139</v>
      </c>
      <c r="BK133" s="141">
        <f>SUM(BK134:BK141)</f>
        <v>0</v>
      </c>
    </row>
    <row r="134" spans="1:65" s="2" customFormat="1" ht="13.9" customHeight="1">
      <c r="A134" s="32"/>
      <c r="B134" s="144"/>
      <c r="C134" s="145" t="s">
        <v>184</v>
      </c>
      <c r="D134" s="145" t="s">
        <v>142</v>
      </c>
      <c r="E134" s="146" t="s">
        <v>1255</v>
      </c>
      <c r="F134" s="147" t="s">
        <v>1256</v>
      </c>
      <c r="G134" s="148" t="s">
        <v>187</v>
      </c>
      <c r="H134" s="149">
        <v>130</v>
      </c>
      <c r="I134" s="150"/>
      <c r="J134" s="151">
        <f aca="true" t="shared" si="0" ref="J134:J141">ROUND(I134*H134,2)</f>
        <v>0</v>
      </c>
      <c r="K134" s="152"/>
      <c r="L134" s="33"/>
      <c r="M134" s="153" t="s">
        <v>1</v>
      </c>
      <c r="N134" s="154" t="s">
        <v>40</v>
      </c>
      <c r="O134" s="58"/>
      <c r="P134" s="155">
        <f aca="true" t="shared" si="1" ref="P134:P141">O134*H134</f>
        <v>0</v>
      </c>
      <c r="Q134" s="155">
        <v>0</v>
      </c>
      <c r="R134" s="155">
        <f aca="true" t="shared" si="2" ref="R134:R141">Q134*H134</f>
        <v>0</v>
      </c>
      <c r="S134" s="155">
        <v>0</v>
      </c>
      <c r="T134" s="156">
        <f aca="true" t="shared" si="3" ref="T134:T141"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7" t="s">
        <v>261</v>
      </c>
      <c r="AT134" s="157" t="s">
        <v>142</v>
      </c>
      <c r="AU134" s="157" t="s">
        <v>85</v>
      </c>
      <c r="AY134" s="17" t="s">
        <v>139</v>
      </c>
      <c r="BE134" s="158">
        <f aca="true" t="shared" si="4" ref="BE134:BE141">IF(N134="základní",J134,0)</f>
        <v>0</v>
      </c>
      <c r="BF134" s="158">
        <f aca="true" t="shared" si="5" ref="BF134:BF141">IF(N134="snížená",J134,0)</f>
        <v>0</v>
      </c>
      <c r="BG134" s="158">
        <f aca="true" t="shared" si="6" ref="BG134:BG141">IF(N134="zákl. přenesená",J134,0)</f>
        <v>0</v>
      </c>
      <c r="BH134" s="158">
        <f aca="true" t="shared" si="7" ref="BH134:BH141">IF(N134="sníž. přenesená",J134,0)</f>
        <v>0</v>
      </c>
      <c r="BI134" s="158">
        <f aca="true" t="shared" si="8" ref="BI134:BI141">IF(N134="nulová",J134,0)</f>
        <v>0</v>
      </c>
      <c r="BJ134" s="17" t="s">
        <v>83</v>
      </c>
      <c r="BK134" s="158">
        <f aca="true" t="shared" si="9" ref="BK134:BK141">ROUND(I134*H134,2)</f>
        <v>0</v>
      </c>
      <c r="BL134" s="17" t="s">
        <v>261</v>
      </c>
      <c r="BM134" s="157" t="s">
        <v>1257</v>
      </c>
    </row>
    <row r="135" spans="1:65" s="2" customFormat="1" ht="13.9" customHeight="1">
      <c r="A135" s="32"/>
      <c r="B135" s="144"/>
      <c r="C135" s="145" t="s">
        <v>198</v>
      </c>
      <c r="D135" s="145" t="s">
        <v>142</v>
      </c>
      <c r="E135" s="146" t="s">
        <v>1258</v>
      </c>
      <c r="F135" s="147" t="s">
        <v>1259</v>
      </c>
      <c r="G135" s="148" t="s">
        <v>187</v>
      </c>
      <c r="H135" s="149">
        <v>505</v>
      </c>
      <c r="I135" s="150"/>
      <c r="J135" s="151">
        <f t="shared" si="0"/>
        <v>0</v>
      </c>
      <c r="K135" s="152"/>
      <c r="L135" s="33"/>
      <c r="M135" s="153" t="s">
        <v>1</v>
      </c>
      <c r="N135" s="154" t="s">
        <v>40</v>
      </c>
      <c r="O135" s="58"/>
      <c r="P135" s="155">
        <f t="shared" si="1"/>
        <v>0</v>
      </c>
      <c r="Q135" s="155">
        <v>0</v>
      </c>
      <c r="R135" s="155">
        <f t="shared" si="2"/>
        <v>0</v>
      </c>
      <c r="S135" s="155">
        <v>0</v>
      </c>
      <c r="T135" s="156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7" t="s">
        <v>261</v>
      </c>
      <c r="AT135" s="157" t="s">
        <v>142</v>
      </c>
      <c r="AU135" s="157" t="s">
        <v>85</v>
      </c>
      <c r="AY135" s="17" t="s">
        <v>139</v>
      </c>
      <c r="BE135" s="158">
        <f t="shared" si="4"/>
        <v>0</v>
      </c>
      <c r="BF135" s="158">
        <f t="shared" si="5"/>
        <v>0</v>
      </c>
      <c r="BG135" s="158">
        <f t="shared" si="6"/>
        <v>0</v>
      </c>
      <c r="BH135" s="158">
        <f t="shared" si="7"/>
        <v>0</v>
      </c>
      <c r="BI135" s="158">
        <f t="shared" si="8"/>
        <v>0</v>
      </c>
      <c r="BJ135" s="17" t="s">
        <v>83</v>
      </c>
      <c r="BK135" s="158">
        <f t="shared" si="9"/>
        <v>0</v>
      </c>
      <c r="BL135" s="17" t="s">
        <v>261</v>
      </c>
      <c r="BM135" s="157" t="s">
        <v>1260</v>
      </c>
    </row>
    <row r="136" spans="1:65" s="2" customFormat="1" ht="13.9" customHeight="1">
      <c r="A136" s="32"/>
      <c r="B136" s="144"/>
      <c r="C136" s="145" t="s">
        <v>209</v>
      </c>
      <c r="D136" s="145" t="s">
        <v>142</v>
      </c>
      <c r="E136" s="146" t="s">
        <v>1261</v>
      </c>
      <c r="F136" s="147" t="s">
        <v>1262</v>
      </c>
      <c r="G136" s="148" t="s">
        <v>187</v>
      </c>
      <c r="H136" s="149">
        <v>560</v>
      </c>
      <c r="I136" s="150"/>
      <c r="J136" s="151">
        <f t="shared" si="0"/>
        <v>0</v>
      </c>
      <c r="K136" s="152"/>
      <c r="L136" s="33"/>
      <c r="M136" s="153" t="s">
        <v>1</v>
      </c>
      <c r="N136" s="154" t="s">
        <v>40</v>
      </c>
      <c r="O136" s="58"/>
      <c r="P136" s="155">
        <f t="shared" si="1"/>
        <v>0</v>
      </c>
      <c r="Q136" s="155">
        <v>0</v>
      </c>
      <c r="R136" s="155">
        <f t="shared" si="2"/>
        <v>0</v>
      </c>
      <c r="S136" s="155">
        <v>0</v>
      </c>
      <c r="T136" s="156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7" t="s">
        <v>261</v>
      </c>
      <c r="AT136" s="157" t="s">
        <v>142</v>
      </c>
      <c r="AU136" s="157" t="s">
        <v>85</v>
      </c>
      <c r="AY136" s="17" t="s">
        <v>139</v>
      </c>
      <c r="BE136" s="158">
        <f t="shared" si="4"/>
        <v>0</v>
      </c>
      <c r="BF136" s="158">
        <f t="shared" si="5"/>
        <v>0</v>
      </c>
      <c r="BG136" s="158">
        <f t="shared" si="6"/>
        <v>0</v>
      </c>
      <c r="BH136" s="158">
        <f t="shared" si="7"/>
        <v>0</v>
      </c>
      <c r="BI136" s="158">
        <f t="shared" si="8"/>
        <v>0</v>
      </c>
      <c r="BJ136" s="17" t="s">
        <v>83</v>
      </c>
      <c r="BK136" s="158">
        <f t="shared" si="9"/>
        <v>0</v>
      </c>
      <c r="BL136" s="17" t="s">
        <v>261</v>
      </c>
      <c r="BM136" s="157" t="s">
        <v>1263</v>
      </c>
    </row>
    <row r="137" spans="1:65" s="2" customFormat="1" ht="13.9" customHeight="1">
      <c r="A137" s="32"/>
      <c r="B137" s="144"/>
      <c r="C137" s="145" t="s">
        <v>213</v>
      </c>
      <c r="D137" s="145" t="s">
        <v>142</v>
      </c>
      <c r="E137" s="146" t="s">
        <v>1264</v>
      </c>
      <c r="F137" s="147" t="s">
        <v>1265</v>
      </c>
      <c r="G137" s="148" t="s">
        <v>187</v>
      </c>
      <c r="H137" s="149">
        <v>105</v>
      </c>
      <c r="I137" s="150"/>
      <c r="J137" s="151">
        <f t="shared" si="0"/>
        <v>0</v>
      </c>
      <c r="K137" s="152"/>
      <c r="L137" s="33"/>
      <c r="M137" s="153" t="s">
        <v>1</v>
      </c>
      <c r="N137" s="154" t="s">
        <v>40</v>
      </c>
      <c r="O137" s="58"/>
      <c r="P137" s="155">
        <f t="shared" si="1"/>
        <v>0</v>
      </c>
      <c r="Q137" s="155">
        <v>0</v>
      </c>
      <c r="R137" s="155">
        <f t="shared" si="2"/>
        <v>0</v>
      </c>
      <c r="S137" s="155">
        <v>0</v>
      </c>
      <c r="T137" s="156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7" t="s">
        <v>261</v>
      </c>
      <c r="AT137" s="157" t="s">
        <v>142</v>
      </c>
      <c r="AU137" s="157" t="s">
        <v>85</v>
      </c>
      <c r="AY137" s="17" t="s">
        <v>139</v>
      </c>
      <c r="BE137" s="158">
        <f t="shared" si="4"/>
        <v>0</v>
      </c>
      <c r="BF137" s="158">
        <f t="shared" si="5"/>
        <v>0</v>
      </c>
      <c r="BG137" s="158">
        <f t="shared" si="6"/>
        <v>0</v>
      </c>
      <c r="BH137" s="158">
        <f t="shared" si="7"/>
        <v>0</v>
      </c>
      <c r="BI137" s="158">
        <f t="shared" si="8"/>
        <v>0</v>
      </c>
      <c r="BJ137" s="17" t="s">
        <v>83</v>
      </c>
      <c r="BK137" s="158">
        <f t="shared" si="9"/>
        <v>0</v>
      </c>
      <c r="BL137" s="17" t="s">
        <v>261</v>
      </c>
      <c r="BM137" s="157" t="s">
        <v>1266</v>
      </c>
    </row>
    <row r="138" spans="1:65" s="2" customFormat="1" ht="13.9" customHeight="1">
      <c r="A138" s="32"/>
      <c r="B138" s="144"/>
      <c r="C138" s="145" t="s">
        <v>217</v>
      </c>
      <c r="D138" s="145" t="s">
        <v>142</v>
      </c>
      <c r="E138" s="146" t="s">
        <v>1267</v>
      </c>
      <c r="F138" s="147" t="s">
        <v>1268</v>
      </c>
      <c r="G138" s="148" t="s">
        <v>187</v>
      </c>
      <c r="H138" s="149">
        <v>6</v>
      </c>
      <c r="I138" s="150"/>
      <c r="J138" s="151">
        <f t="shared" si="0"/>
        <v>0</v>
      </c>
      <c r="K138" s="152"/>
      <c r="L138" s="33"/>
      <c r="M138" s="153" t="s">
        <v>1</v>
      </c>
      <c r="N138" s="154" t="s">
        <v>40</v>
      </c>
      <c r="O138" s="58"/>
      <c r="P138" s="155">
        <f t="shared" si="1"/>
        <v>0</v>
      </c>
      <c r="Q138" s="155">
        <v>0</v>
      </c>
      <c r="R138" s="155">
        <f t="shared" si="2"/>
        <v>0</v>
      </c>
      <c r="S138" s="155">
        <v>0</v>
      </c>
      <c r="T138" s="156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7" t="s">
        <v>261</v>
      </c>
      <c r="AT138" s="157" t="s">
        <v>142</v>
      </c>
      <c r="AU138" s="157" t="s">
        <v>85</v>
      </c>
      <c r="AY138" s="17" t="s">
        <v>139</v>
      </c>
      <c r="BE138" s="158">
        <f t="shared" si="4"/>
        <v>0</v>
      </c>
      <c r="BF138" s="158">
        <f t="shared" si="5"/>
        <v>0</v>
      </c>
      <c r="BG138" s="158">
        <f t="shared" si="6"/>
        <v>0</v>
      </c>
      <c r="BH138" s="158">
        <f t="shared" si="7"/>
        <v>0</v>
      </c>
      <c r="BI138" s="158">
        <f t="shared" si="8"/>
        <v>0</v>
      </c>
      <c r="BJ138" s="17" t="s">
        <v>83</v>
      </c>
      <c r="BK138" s="158">
        <f t="shared" si="9"/>
        <v>0</v>
      </c>
      <c r="BL138" s="17" t="s">
        <v>261</v>
      </c>
      <c r="BM138" s="157" t="s">
        <v>1269</v>
      </c>
    </row>
    <row r="139" spans="1:65" s="2" customFormat="1" ht="13.9" customHeight="1">
      <c r="A139" s="32"/>
      <c r="B139" s="144"/>
      <c r="C139" s="145" t="s">
        <v>237</v>
      </c>
      <c r="D139" s="145" t="s">
        <v>142</v>
      </c>
      <c r="E139" s="146" t="s">
        <v>1270</v>
      </c>
      <c r="F139" s="147" t="s">
        <v>1271</v>
      </c>
      <c r="G139" s="148" t="s">
        <v>187</v>
      </c>
      <c r="H139" s="149">
        <v>13</v>
      </c>
      <c r="I139" s="150"/>
      <c r="J139" s="151">
        <f t="shared" si="0"/>
        <v>0</v>
      </c>
      <c r="K139" s="152"/>
      <c r="L139" s="33"/>
      <c r="M139" s="153" t="s">
        <v>1</v>
      </c>
      <c r="N139" s="154" t="s">
        <v>40</v>
      </c>
      <c r="O139" s="58"/>
      <c r="P139" s="155">
        <f t="shared" si="1"/>
        <v>0</v>
      </c>
      <c r="Q139" s="155">
        <v>0</v>
      </c>
      <c r="R139" s="155">
        <f t="shared" si="2"/>
        <v>0</v>
      </c>
      <c r="S139" s="155">
        <v>0</v>
      </c>
      <c r="T139" s="156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7" t="s">
        <v>261</v>
      </c>
      <c r="AT139" s="157" t="s">
        <v>142</v>
      </c>
      <c r="AU139" s="157" t="s">
        <v>85</v>
      </c>
      <c r="AY139" s="17" t="s">
        <v>139</v>
      </c>
      <c r="BE139" s="158">
        <f t="shared" si="4"/>
        <v>0</v>
      </c>
      <c r="BF139" s="158">
        <f t="shared" si="5"/>
        <v>0</v>
      </c>
      <c r="BG139" s="158">
        <f t="shared" si="6"/>
        <v>0</v>
      </c>
      <c r="BH139" s="158">
        <f t="shared" si="7"/>
        <v>0</v>
      </c>
      <c r="BI139" s="158">
        <f t="shared" si="8"/>
        <v>0</v>
      </c>
      <c r="BJ139" s="17" t="s">
        <v>83</v>
      </c>
      <c r="BK139" s="158">
        <f t="shared" si="9"/>
        <v>0</v>
      </c>
      <c r="BL139" s="17" t="s">
        <v>261</v>
      </c>
      <c r="BM139" s="157" t="s">
        <v>1272</v>
      </c>
    </row>
    <row r="140" spans="1:65" s="2" customFormat="1" ht="13.9" customHeight="1">
      <c r="A140" s="32"/>
      <c r="B140" s="144"/>
      <c r="C140" s="145" t="s">
        <v>241</v>
      </c>
      <c r="D140" s="145" t="s">
        <v>142</v>
      </c>
      <c r="E140" s="146" t="s">
        <v>1273</v>
      </c>
      <c r="F140" s="147" t="s">
        <v>1274</v>
      </c>
      <c r="G140" s="148" t="s">
        <v>187</v>
      </c>
      <c r="H140" s="149">
        <v>20</v>
      </c>
      <c r="I140" s="150"/>
      <c r="J140" s="151">
        <f t="shared" si="0"/>
        <v>0</v>
      </c>
      <c r="K140" s="152"/>
      <c r="L140" s="33"/>
      <c r="M140" s="153" t="s">
        <v>1</v>
      </c>
      <c r="N140" s="154" t="s">
        <v>40</v>
      </c>
      <c r="O140" s="58"/>
      <c r="P140" s="155">
        <f t="shared" si="1"/>
        <v>0</v>
      </c>
      <c r="Q140" s="155">
        <v>0</v>
      </c>
      <c r="R140" s="155">
        <f t="shared" si="2"/>
        <v>0</v>
      </c>
      <c r="S140" s="155">
        <v>0</v>
      </c>
      <c r="T140" s="156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7" t="s">
        <v>261</v>
      </c>
      <c r="AT140" s="157" t="s">
        <v>142</v>
      </c>
      <c r="AU140" s="157" t="s">
        <v>85</v>
      </c>
      <c r="AY140" s="17" t="s">
        <v>139</v>
      </c>
      <c r="BE140" s="158">
        <f t="shared" si="4"/>
        <v>0</v>
      </c>
      <c r="BF140" s="158">
        <f t="shared" si="5"/>
        <v>0</v>
      </c>
      <c r="BG140" s="158">
        <f t="shared" si="6"/>
        <v>0</v>
      </c>
      <c r="BH140" s="158">
        <f t="shared" si="7"/>
        <v>0</v>
      </c>
      <c r="BI140" s="158">
        <f t="shared" si="8"/>
        <v>0</v>
      </c>
      <c r="BJ140" s="17" t="s">
        <v>83</v>
      </c>
      <c r="BK140" s="158">
        <f t="shared" si="9"/>
        <v>0</v>
      </c>
      <c r="BL140" s="17" t="s">
        <v>261</v>
      </c>
      <c r="BM140" s="157" t="s">
        <v>1275</v>
      </c>
    </row>
    <row r="141" spans="1:65" s="2" customFormat="1" ht="13.9" customHeight="1">
      <c r="A141" s="32"/>
      <c r="B141" s="144"/>
      <c r="C141" s="145" t="s">
        <v>246</v>
      </c>
      <c r="D141" s="145" t="s">
        <v>142</v>
      </c>
      <c r="E141" s="146" t="s">
        <v>1276</v>
      </c>
      <c r="F141" s="147" t="s">
        <v>1277</v>
      </c>
      <c r="G141" s="148" t="s">
        <v>187</v>
      </c>
      <c r="H141" s="149">
        <v>10</v>
      </c>
      <c r="I141" s="150"/>
      <c r="J141" s="151">
        <f t="shared" si="0"/>
        <v>0</v>
      </c>
      <c r="K141" s="152"/>
      <c r="L141" s="33"/>
      <c r="M141" s="153" t="s">
        <v>1</v>
      </c>
      <c r="N141" s="154" t="s">
        <v>40</v>
      </c>
      <c r="O141" s="58"/>
      <c r="P141" s="155">
        <f t="shared" si="1"/>
        <v>0</v>
      </c>
      <c r="Q141" s="155">
        <v>0</v>
      </c>
      <c r="R141" s="155">
        <f t="shared" si="2"/>
        <v>0</v>
      </c>
      <c r="S141" s="155">
        <v>0</v>
      </c>
      <c r="T141" s="156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7" t="s">
        <v>261</v>
      </c>
      <c r="AT141" s="157" t="s">
        <v>142</v>
      </c>
      <c r="AU141" s="157" t="s">
        <v>85</v>
      </c>
      <c r="AY141" s="17" t="s">
        <v>139</v>
      </c>
      <c r="BE141" s="158">
        <f t="shared" si="4"/>
        <v>0</v>
      </c>
      <c r="BF141" s="158">
        <f t="shared" si="5"/>
        <v>0</v>
      </c>
      <c r="BG141" s="158">
        <f t="shared" si="6"/>
        <v>0</v>
      </c>
      <c r="BH141" s="158">
        <f t="shared" si="7"/>
        <v>0</v>
      </c>
      <c r="BI141" s="158">
        <f t="shared" si="8"/>
        <v>0</v>
      </c>
      <c r="BJ141" s="17" t="s">
        <v>83</v>
      </c>
      <c r="BK141" s="158">
        <f t="shared" si="9"/>
        <v>0</v>
      </c>
      <c r="BL141" s="17" t="s">
        <v>261</v>
      </c>
      <c r="BM141" s="157" t="s">
        <v>1278</v>
      </c>
    </row>
    <row r="142" spans="2:63" s="12" customFormat="1" ht="22.9" customHeight="1">
      <c r="B142" s="131"/>
      <c r="D142" s="132" t="s">
        <v>74</v>
      </c>
      <c r="E142" s="142" t="s">
        <v>1279</v>
      </c>
      <c r="F142" s="142" t="s">
        <v>1280</v>
      </c>
      <c r="I142" s="134"/>
      <c r="J142" s="143">
        <f>BK142</f>
        <v>0</v>
      </c>
      <c r="L142" s="131"/>
      <c r="M142" s="136"/>
      <c r="N142" s="137"/>
      <c r="O142" s="137"/>
      <c r="P142" s="138">
        <f>SUM(P143:P150)</f>
        <v>0</v>
      </c>
      <c r="Q142" s="137"/>
      <c r="R142" s="138">
        <f>SUM(R143:R150)</f>
        <v>0</v>
      </c>
      <c r="S142" s="137"/>
      <c r="T142" s="139">
        <f>SUM(T143:T150)</f>
        <v>0</v>
      </c>
      <c r="AR142" s="132" t="s">
        <v>85</v>
      </c>
      <c r="AT142" s="140" t="s">
        <v>74</v>
      </c>
      <c r="AU142" s="140" t="s">
        <v>83</v>
      </c>
      <c r="AY142" s="132" t="s">
        <v>139</v>
      </c>
      <c r="BK142" s="141">
        <f>SUM(BK143:BK150)</f>
        <v>0</v>
      </c>
    </row>
    <row r="143" spans="1:65" s="2" customFormat="1" ht="22.15" customHeight="1">
      <c r="A143" s="32"/>
      <c r="B143" s="144"/>
      <c r="C143" s="145" t="s">
        <v>8</v>
      </c>
      <c r="D143" s="145" t="s">
        <v>142</v>
      </c>
      <c r="E143" s="146" t="s">
        <v>1281</v>
      </c>
      <c r="F143" s="147" t="s">
        <v>1282</v>
      </c>
      <c r="G143" s="148" t="s">
        <v>145</v>
      </c>
      <c r="H143" s="149">
        <v>11</v>
      </c>
      <c r="I143" s="150"/>
      <c r="J143" s="151">
        <f aca="true" t="shared" si="10" ref="J143:J150">ROUND(I143*H143,2)</f>
        <v>0</v>
      </c>
      <c r="K143" s="152"/>
      <c r="L143" s="33"/>
      <c r="M143" s="153" t="s">
        <v>1</v>
      </c>
      <c r="N143" s="154" t="s">
        <v>40</v>
      </c>
      <c r="O143" s="58"/>
      <c r="P143" s="155">
        <f aca="true" t="shared" si="11" ref="P143:P150">O143*H143</f>
        <v>0</v>
      </c>
      <c r="Q143" s="155">
        <v>0</v>
      </c>
      <c r="R143" s="155">
        <f aca="true" t="shared" si="12" ref="R143:R150">Q143*H143</f>
        <v>0</v>
      </c>
      <c r="S143" s="155">
        <v>0</v>
      </c>
      <c r="T143" s="156">
        <f aca="true" t="shared" si="13" ref="T143:T150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7" t="s">
        <v>261</v>
      </c>
      <c r="AT143" s="157" t="s">
        <v>142</v>
      </c>
      <c r="AU143" s="157" t="s">
        <v>85</v>
      </c>
      <c r="AY143" s="17" t="s">
        <v>139</v>
      </c>
      <c r="BE143" s="158">
        <f aca="true" t="shared" si="14" ref="BE143:BE150">IF(N143="základní",J143,0)</f>
        <v>0</v>
      </c>
      <c r="BF143" s="158">
        <f aca="true" t="shared" si="15" ref="BF143:BF150">IF(N143="snížená",J143,0)</f>
        <v>0</v>
      </c>
      <c r="BG143" s="158">
        <f aca="true" t="shared" si="16" ref="BG143:BG150">IF(N143="zákl. přenesená",J143,0)</f>
        <v>0</v>
      </c>
      <c r="BH143" s="158">
        <f aca="true" t="shared" si="17" ref="BH143:BH150">IF(N143="sníž. přenesená",J143,0)</f>
        <v>0</v>
      </c>
      <c r="BI143" s="158">
        <f aca="true" t="shared" si="18" ref="BI143:BI150">IF(N143="nulová",J143,0)</f>
        <v>0</v>
      </c>
      <c r="BJ143" s="17" t="s">
        <v>83</v>
      </c>
      <c r="BK143" s="158">
        <f aca="true" t="shared" si="19" ref="BK143:BK150">ROUND(I143*H143,2)</f>
        <v>0</v>
      </c>
      <c r="BL143" s="17" t="s">
        <v>261</v>
      </c>
      <c r="BM143" s="157" t="s">
        <v>1283</v>
      </c>
    </row>
    <row r="144" spans="1:65" s="2" customFormat="1" ht="22.15" customHeight="1">
      <c r="A144" s="32"/>
      <c r="B144" s="144"/>
      <c r="C144" s="145" t="s">
        <v>261</v>
      </c>
      <c r="D144" s="145" t="s">
        <v>142</v>
      </c>
      <c r="E144" s="146" t="s">
        <v>1284</v>
      </c>
      <c r="F144" s="147" t="s">
        <v>1285</v>
      </c>
      <c r="G144" s="148" t="s">
        <v>145</v>
      </c>
      <c r="H144" s="149">
        <v>3</v>
      </c>
      <c r="I144" s="150"/>
      <c r="J144" s="151">
        <f t="shared" si="10"/>
        <v>0</v>
      </c>
      <c r="K144" s="152"/>
      <c r="L144" s="33"/>
      <c r="M144" s="153" t="s">
        <v>1</v>
      </c>
      <c r="N144" s="154" t="s">
        <v>40</v>
      </c>
      <c r="O144" s="58"/>
      <c r="P144" s="155">
        <f t="shared" si="11"/>
        <v>0</v>
      </c>
      <c r="Q144" s="155">
        <v>0</v>
      </c>
      <c r="R144" s="155">
        <f t="shared" si="12"/>
        <v>0</v>
      </c>
      <c r="S144" s="155">
        <v>0</v>
      </c>
      <c r="T144" s="156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7" t="s">
        <v>261</v>
      </c>
      <c r="AT144" s="157" t="s">
        <v>142</v>
      </c>
      <c r="AU144" s="157" t="s">
        <v>85</v>
      </c>
      <c r="AY144" s="17" t="s">
        <v>139</v>
      </c>
      <c r="BE144" s="158">
        <f t="shared" si="14"/>
        <v>0</v>
      </c>
      <c r="BF144" s="158">
        <f t="shared" si="15"/>
        <v>0</v>
      </c>
      <c r="BG144" s="158">
        <f t="shared" si="16"/>
        <v>0</v>
      </c>
      <c r="BH144" s="158">
        <f t="shared" si="17"/>
        <v>0</v>
      </c>
      <c r="BI144" s="158">
        <f t="shared" si="18"/>
        <v>0</v>
      </c>
      <c r="BJ144" s="17" t="s">
        <v>83</v>
      </c>
      <c r="BK144" s="158">
        <f t="shared" si="19"/>
        <v>0</v>
      </c>
      <c r="BL144" s="17" t="s">
        <v>261</v>
      </c>
      <c r="BM144" s="157" t="s">
        <v>1286</v>
      </c>
    </row>
    <row r="145" spans="1:65" s="2" customFormat="1" ht="22.15" customHeight="1">
      <c r="A145" s="32"/>
      <c r="B145" s="144"/>
      <c r="C145" s="145" t="s">
        <v>267</v>
      </c>
      <c r="D145" s="145" t="s">
        <v>142</v>
      </c>
      <c r="E145" s="146" t="s">
        <v>1287</v>
      </c>
      <c r="F145" s="147" t="s">
        <v>1288</v>
      </c>
      <c r="G145" s="148" t="s">
        <v>145</v>
      </c>
      <c r="H145" s="149">
        <v>4</v>
      </c>
      <c r="I145" s="150"/>
      <c r="J145" s="151">
        <f t="shared" si="10"/>
        <v>0</v>
      </c>
      <c r="K145" s="152"/>
      <c r="L145" s="33"/>
      <c r="M145" s="153" t="s">
        <v>1</v>
      </c>
      <c r="N145" s="154" t="s">
        <v>40</v>
      </c>
      <c r="O145" s="58"/>
      <c r="P145" s="155">
        <f t="shared" si="11"/>
        <v>0</v>
      </c>
      <c r="Q145" s="155">
        <v>0</v>
      </c>
      <c r="R145" s="155">
        <f t="shared" si="12"/>
        <v>0</v>
      </c>
      <c r="S145" s="155">
        <v>0</v>
      </c>
      <c r="T145" s="156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7" t="s">
        <v>261</v>
      </c>
      <c r="AT145" s="157" t="s">
        <v>142</v>
      </c>
      <c r="AU145" s="157" t="s">
        <v>85</v>
      </c>
      <c r="AY145" s="17" t="s">
        <v>139</v>
      </c>
      <c r="BE145" s="158">
        <f t="shared" si="14"/>
        <v>0</v>
      </c>
      <c r="BF145" s="158">
        <f t="shared" si="15"/>
        <v>0</v>
      </c>
      <c r="BG145" s="158">
        <f t="shared" si="16"/>
        <v>0</v>
      </c>
      <c r="BH145" s="158">
        <f t="shared" si="17"/>
        <v>0</v>
      </c>
      <c r="BI145" s="158">
        <f t="shared" si="18"/>
        <v>0</v>
      </c>
      <c r="BJ145" s="17" t="s">
        <v>83</v>
      </c>
      <c r="BK145" s="158">
        <f t="shared" si="19"/>
        <v>0</v>
      </c>
      <c r="BL145" s="17" t="s">
        <v>261</v>
      </c>
      <c r="BM145" s="157" t="s">
        <v>1289</v>
      </c>
    </row>
    <row r="146" spans="1:65" s="2" customFormat="1" ht="22.15" customHeight="1">
      <c r="A146" s="32"/>
      <c r="B146" s="144"/>
      <c r="C146" s="145" t="s">
        <v>272</v>
      </c>
      <c r="D146" s="145" t="s">
        <v>142</v>
      </c>
      <c r="E146" s="146" t="s">
        <v>1290</v>
      </c>
      <c r="F146" s="147" t="s">
        <v>1291</v>
      </c>
      <c r="G146" s="148" t="s">
        <v>145</v>
      </c>
      <c r="H146" s="149">
        <v>6</v>
      </c>
      <c r="I146" s="150"/>
      <c r="J146" s="151">
        <f t="shared" si="10"/>
        <v>0</v>
      </c>
      <c r="K146" s="152"/>
      <c r="L146" s="33"/>
      <c r="M146" s="153" t="s">
        <v>1</v>
      </c>
      <c r="N146" s="154" t="s">
        <v>40</v>
      </c>
      <c r="O146" s="58"/>
      <c r="P146" s="155">
        <f t="shared" si="11"/>
        <v>0</v>
      </c>
      <c r="Q146" s="155">
        <v>0</v>
      </c>
      <c r="R146" s="155">
        <f t="shared" si="12"/>
        <v>0</v>
      </c>
      <c r="S146" s="155">
        <v>0</v>
      </c>
      <c r="T146" s="156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261</v>
      </c>
      <c r="AT146" s="157" t="s">
        <v>142</v>
      </c>
      <c r="AU146" s="157" t="s">
        <v>85</v>
      </c>
      <c r="AY146" s="17" t="s">
        <v>139</v>
      </c>
      <c r="BE146" s="158">
        <f t="shared" si="14"/>
        <v>0</v>
      </c>
      <c r="BF146" s="158">
        <f t="shared" si="15"/>
        <v>0</v>
      </c>
      <c r="BG146" s="158">
        <f t="shared" si="16"/>
        <v>0</v>
      </c>
      <c r="BH146" s="158">
        <f t="shared" si="17"/>
        <v>0</v>
      </c>
      <c r="BI146" s="158">
        <f t="shared" si="18"/>
        <v>0</v>
      </c>
      <c r="BJ146" s="17" t="s">
        <v>83</v>
      </c>
      <c r="BK146" s="158">
        <f t="shared" si="19"/>
        <v>0</v>
      </c>
      <c r="BL146" s="17" t="s">
        <v>261</v>
      </c>
      <c r="BM146" s="157" t="s">
        <v>1292</v>
      </c>
    </row>
    <row r="147" spans="1:65" s="2" customFormat="1" ht="13.9" customHeight="1">
      <c r="A147" s="32"/>
      <c r="B147" s="144"/>
      <c r="C147" s="145" t="s">
        <v>279</v>
      </c>
      <c r="D147" s="145" t="s">
        <v>142</v>
      </c>
      <c r="E147" s="146" t="s">
        <v>1293</v>
      </c>
      <c r="F147" s="147" t="s">
        <v>1294</v>
      </c>
      <c r="G147" s="148" t="s">
        <v>145</v>
      </c>
      <c r="H147" s="149">
        <v>1</v>
      </c>
      <c r="I147" s="150"/>
      <c r="J147" s="151">
        <f t="shared" si="10"/>
        <v>0</v>
      </c>
      <c r="K147" s="152"/>
      <c r="L147" s="33"/>
      <c r="M147" s="153" t="s">
        <v>1</v>
      </c>
      <c r="N147" s="154" t="s">
        <v>40</v>
      </c>
      <c r="O147" s="58"/>
      <c r="P147" s="155">
        <f t="shared" si="11"/>
        <v>0</v>
      </c>
      <c r="Q147" s="155">
        <v>0</v>
      </c>
      <c r="R147" s="155">
        <f t="shared" si="12"/>
        <v>0</v>
      </c>
      <c r="S147" s="155">
        <v>0</v>
      </c>
      <c r="T147" s="156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7" t="s">
        <v>261</v>
      </c>
      <c r="AT147" s="157" t="s">
        <v>142</v>
      </c>
      <c r="AU147" s="157" t="s">
        <v>85</v>
      </c>
      <c r="AY147" s="17" t="s">
        <v>139</v>
      </c>
      <c r="BE147" s="158">
        <f t="shared" si="14"/>
        <v>0</v>
      </c>
      <c r="BF147" s="158">
        <f t="shared" si="15"/>
        <v>0</v>
      </c>
      <c r="BG147" s="158">
        <f t="shared" si="16"/>
        <v>0</v>
      </c>
      <c r="BH147" s="158">
        <f t="shared" si="17"/>
        <v>0</v>
      </c>
      <c r="BI147" s="158">
        <f t="shared" si="18"/>
        <v>0</v>
      </c>
      <c r="BJ147" s="17" t="s">
        <v>83</v>
      </c>
      <c r="BK147" s="158">
        <f t="shared" si="19"/>
        <v>0</v>
      </c>
      <c r="BL147" s="17" t="s">
        <v>261</v>
      </c>
      <c r="BM147" s="157" t="s">
        <v>1295</v>
      </c>
    </row>
    <row r="148" spans="1:65" s="2" customFormat="1" ht="22.15" customHeight="1">
      <c r="A148" s="32"/>
      <c r="B148" s="144"/>
      <c r="C148" s="145" t="s">
        <v>285</v>
      </c>
      <c r="D148" s="145" t="s">
        <v>142</v>
      </c>
      <c r="E148" s="146" t="s">
        <v>1296</v>
      </c>
      <c r="F148" s="147" t="s">
        <v>1297</v>
      </c>
      <c r="G148" s="148" t="s">
        <v>145</v>
      </c>
      <c r="H148" s="149">
        <v>37</v>
      </c>
      <c r="I148" s="150"/>
      <c r="J148" s="151">
        <f t="shared" si="10"/>
        <v>0</v>
      </c>
      <c r="K148" s="152"/>
      <c r="L148" s="33"/>
      <c r="M148" s="153" t="s">
        <v>1</v>
      </c>
      <c r="N148" s="154" t="s">
        <v>40</v>
      </c>
      <c r="O148" s="58"/>
      <c r="P148" s="155">
        <f t="shared" si="11"/>
        <v>0</v>
      </c>
      <c r="Q148" s="155">
        <v>0</v>
      </c>
      <c r="R148" s="155">
        <f t="shared" si="12"/>
        <v>0</v>
      </c>
      <c r="S148" s="155">
        <v>0</v>
      </c>
      <c r="T148" s="156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7" t="s">
        <v>261</v>
      </c>
      <c r="AT148" s="157" t="s">
        <v>142</v>
      </c>
      <c r="AU148" s="157" t="s">
        <v>85</v>
      </c>
      <c r="AY148" s="17" t="s">
        <v>139</v>
      </c>
      <c r="BE148" s="158">
        <f t="shared" si="14"/>
        <v>0</v>
      </c>
      <c r="BF148" s="158">
        <f t="shared" si="15"/>
        <v>0</v>
      </c>
      <c r="BG148" s="158">
        <f t="shared" si="16"/>
        <v>0</v>
      </c>
      <c r="BH148" s="158">
        <f t="shared" si="17"/>
        <v>0</v>
      </c>
      <c r="BI148" s="158">
        <f t="shared" si="18"/>
        <v>0</v>
      </c>
      <c r="BJ148" s="17" t="s">
        <v>83</v>
      </c>
      <c r="BK148" s="158">
        <f t="shared" si="19"/>
        <v>0</v>
      </c>
      <c r="BL148" s="17" t="s">
        <v>261</v>
      </c>
      <c r="BM148" s="157" t="s">
        <v>1298</v>
      </c>
    </row>
    <row r="149" spans="1:65" s="2" customFormat="1" ht="22.15" customHeight="1">
      <c r="A149" s="32"/>
      <c r="B149" s="144"/>
      <c r="C149" s="145" t="s">
        <v>7</v>
      </c>
      <c r="D149" s="145" t="s">
        <v>142</v>
      </c>
      <c r="E149" s="146" t="s">
        <v>1299</v>
      </c>
      <c r="F149" s="147" t="s">
        <v>1300</v>
      </c>
      <c r="G149" s="148" t="s">
        <v>145</v>
      </c>
      <c r="H149" s="149">
        <v>16</v>
      </c>
      <c r="I149" s="150"/>
      <c r="J149" s="151">
        <f t="shared" si="10"/>
        <v>0</v>
      </c>
      <c r="K149" s="152"/>
      <c r="L149" s="33"/>
      <c r="M149" s="153" t="s">
        <v>1</v>
      </c>
      <c r="N149" s="154" t="s">
        <v>40</v>
      </c>
      <c r="O149" s="58"/>
      <c r="P149" s="155">
        <f t="shared" si="11"/>
        <v>0</v>
      </c>
      <c r="Q149" s="155">
        <v>0</v>
      </c>
      <c r="R149" s="155">
        <f t="shared" si="12"/>
        <v>0</v>
      </c>
      <c r="S149" s="155">
        <v>0</v>
      </c>
      <c r="T149" s="156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261</v>
      </c>
      <c r="AT149" s="157" t="s">
        <v>142</v>
      </c>
      <c r="AU149" s="157" t="s">
        <v>85</v>
      </c>
      <c r="AY149" s="17" t="s">
        <v>139</v>
      </c>
      <c r="BE149" s="158">
        <f t="shared" si="14"/>
        <v>0</v>
      </c>
      <c r="BF149" s="158">
        <f t="shared" si="15"/>
        <v>0</v>
      </c>
      <c r="BG149" s="158">
        <f t="shared" si="16"/>
        <v>0</v>
      </c>
      <c r="BH149" s="158">
        <f t="shared" si="17"/>
        <v>0</v>
      </c>
      <c r="BI149" s="158">
        <f t="shared" si="18"/>
        <v>0</v>
      </c>
      <c r="BJ149" s="17" t="s">
        <v>83</v>
      </c>
      <c r="BK149" s="158">
        <f t="shared" si="19"/>
        <v>0</v>
      </c>
      <c r="BL149" s="17" t="s">
        <v>261</v>
      </c>
      <c r="BM149" s="157" t="s">
        <v>1301</v>
      </c>
    </row>
    <row r="150" spans="1:65" s="2" customFormat="1" ht="22.15" customHeight="1">
      <c r="A150" s="32"/>
      <c r="B150" s="144"/>
      <c r="C150" s="145" t="s">
        <v>295</v>
      </c>
      <c r="D150" s="145" t="s">
        <v>142</v>
      </c>
      <c r="E150" s="146" t="s">
        <v>1302</v>
      </c>
      <c r="F150" s="147" t="s">
        <v>1303</v>
      </c>
      <c r="G150" s="148" t="s">
        <v>145</v>
      </c>
      <c r="H150" s="149">
        <v>1</v>
      </c>
      <c r="I150" s="150"/>
      <c r="J150" s="151">
        <f t="shared" si="10"/>
        <v>0</v>
      </c>
      <c r="K150" s="152"/>
      <c r="L150" s="33"/>
      <c r="M150" s="153" t="s">
        <v>1</v>
      </c>
      <c r="N150" s="154" t="s">
        <v>40</v>
      </c>
      <c r="O150" s="58"/>
      <c r="P150" s="155">
        <f t="shared" si="11"/>
        <v>0</v>
      </c>
      <c r="Q150" s="155">
        <v>0</v>
      </c>
      <c r="R150" s="155">
        <f t="shared" si="12"/>
        <v>0</v>
      </c>
      <c r="S150" s="155">
        <v>0</v>
      </c>
      <c r="T150" s="156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7" t="s">
        <v>261</v>
      </c>
      <c r="AT150" s="157" t="s">
        <v>142</v>
      </c>
      <c r="AU150" s="157" t="s">
        <v>85</v>
      </c>
      <c r="AY150" s="17" t="s">
        <v>139</v>
      </c>
      <c r="BE150" s="158">
        <f t="shared" si="14"/>
        <v>0</v>
      </c>
      <c r="BF150" s="158">
        <f t="shared" si="15"/>
        <v>0</v>
      </c>
      <c r="BG150" s="158">
        <f t="shared" si="16"/>
        <v>0</v>
      </c>
      <c r="BH150" s="158">
        <f t="shared" si="17"/>
        <v>0</v>
      </c>
      <c r="BI150" s="158">
        <f t="shared" si="18"/>
        <v>0</v>
      </c>
      <c r="BJ150" s="17" t="s">
        <v>83</v>
      </c>
      <c r="BK150" s="158">
        <f t="shared" si="19"/>
        <v>0</v>
      </c>
      <c r="BL150" s="17" t="s">
        <v>261</v>
      </c>
      <c r="BM150" s="157" t="s">
        <v>1304</v>
      </c>
    </row>
    <row r="151" spans="2:63" s="12" customFormat="1" ht="22.9" customHeight="1">
      <c r="B151" s="131"/>
      <c r="D151" s="132" t="s">
        <v>74</v>
      </c>
      <c r="E151" s="142" t="s">
        <v>1305</v>
      </c>
      <c r="F151" s="142" t="s">
        <v>1306</v>
      </c>
      <c r="I151" s="134"/>
      <c r="J151" s="143">
        <f>BK151</f>
        <v>0</v>
      </c>
      <c r="L151" s="131"/>
      <c r="M151" s="136"/>
      <c r="N151" s="137"/>
      <c r="O151" s="137"/>
      <c r="P151" s="138">
        <f>SUM(P152:P158)</f>
        <v>0</v>
      </c>
      <c r="Q151" s="137"/>
      <c r="R151" s="138">
        <f>SUM(R152:R158)</f>
        <v>0</v>
      </c>
      <c r="S151" s="137"/>
      <c r="T151" s="139">
        <f>SUM(T152:T158)</f>
        <v>0</v>
      </c>
      <c r="AR151" s="132" t="s">
        <v>85</v>
      </c>
      <c r="AT151" s="140" t="s">
        <v>74</v>
      </c>
      <c r="AU151" s="140" t="s">
        <v>83</v>
      </c>
      <c r="AY151" s="132" t="s">
        <v>139</v>
      </c>
      <c r="BK151" s="141">
        <f>SUM(BK152:BK158)</f>
        <v>0</v>
      </c>
    </row>
    <row r="152" spans="1:65" s="2" customFormat="1" ht="22.15" customHeight="1">
      <c r="A152" s="32"/>
      <c r="B152" s="144"/>
      <c r="C152" s="145" t="s">
        <v>301</v>
      </c>
      <c r="D152" s="145" t="s">
        <v>142</v>
      </c>
      <c r="E152" s="146" t="s">
        <v>1307</v>
      </c>
      <c r="F152" s="147" t="s">
        <v>1308</v>
      </c>
      <c r="G152" s="148" t="s">
        <v>145</v>
      </c>
      <c r="H152" s="149">
        <v>29</v>
      </c>
      <c r="I152" s="150"/>
      <c r="J152" s="151">
        <f aca="true" t="shared" si="20" ref="J152:J158">ROUND(I152*H152,2)</f>
        <v>0</v>
      </c>
      <c r="K152" s="152"/>
      <c r="L152" s="33"/>
      <c r="M152" s="153" t="s">
        <v>1</v>
      </c>
      <c r="N152" s="154" t="s">
        <v>40</v>
      </c>
      <c r="O152" s="58"/>
      <c r="P152" s="155">
        <f aca="true" t="shared" si="21" ref="P152:P158">O152*H152</f>
        <v>0</v>
      </c>
      <c r="Q152" s="155">
        <v>0</v>
      </c>
      <c r="R152" s="155">
        <f aca="true" t="shared" si="22" ref="R152:R158">Q152*H152</f>
        <v>0</v>
      </c>
      <c r="S152" s="155">
        <v>0</v>
      </c>
      <c r="T152" s="156">
        <f aca="true" t="shared" si="23" ref="T152:T158"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7" t="s">
        <v>261</v>
      </c>
      <c r="AT152" s="157" t="s">
        <v>142</v>
      </c>
      <c r="AU152" s="157" t="s">
        <v>85</v>
      </c>
      <c r="AY152" s="17" t="s">
        <v>139</v>
      </c>
      <c r="BE152" s="158">
        <f aca="true" t="shared" si="24" ref="BE152:BE158">IF(N152="základní",J152,0)</f>
        <v>0</v>
      </c>
      <c r="BF152" s="158">
        <f aca="true" t="shared" si="25" ref="BF152:BF158">IF(N152="snížená",J152,0)</f>
        <v>0</v>
      </c>
      <c r="BG152" s="158">
        <f aca="true" t="shared" si="26" ref="BG152:BG158">IF(N152="zákl. přenesená",J152,0)</f>
        <v>0</v>
      </c>
      <c r="BH152" s="158">
        <f aca="true" t="shared" si="27" ref="BH152:BH158">IF(N152="sníž. přenesená",J152,0)</f>
        <v>0</v>
      </c>
      <c r="BI152" s="158">
        <f aca="true" t="shared" si="28" ref="BI152:BI158">IF(N152="nulová",J152,0)</f>
        <v>0</v>
      </c>
      <c r="BJ152" s="17" t="s">
        <v>83</v>
      </c>
      <c r="BK152" s="158">
        <f aca="true" t="shared" si="29" ref="BK152:BK158">ROUND(I152*H152,2)</f>
        <v>0</v>
      </c>
      <c r="BL152" s="17" t="s">
        <v>261</v>
      </c>
      <c r="BM152" s="157" t="s">
        <v>1309</v>
      </c>
    </row>
    <row r="153" spans="1:65" s="2" customFormat="1" ht="22.15" customHeight="1">
      <c r="A153" s="32"/>
      <c r="B153" s="144"/>
      <c r="C153" s="145" t="s">
        <v>307</v>
      </c>
      <c r="D153" s="145" t="s">
        <v>142</v>
      </c>
      <c r="E153" s="146" t="s">
        <v>1310</v>
      </c>
      <c r="F153" s="147" t="s">
        <v>1311</v>
      </c>
      <c r="G153" s="148" t="s">
        <v>145</v>
      </c>
      <c r="H153" s="149">
        <v>23</v>
      </c>
      <c r="I153" s="150"/>
      <c r="J153" s="151">
        <f t="shared" si="20"/>
        <v>0</v>
      </c>
      <c r="K153" s="152"/>
      <c r="L153" s="33"/>
      <c r="M153" s="153" t="s">
        <v>1</v>
      </c>
      <c r="N153" s="154" t="s">
        <v>40</v>
      </c>
      <c r="O153" s="58"/>
      <c r="P153" s="155">
        <f t="shared" si="21"/>
        <v>0</v>
      </c>
      <c r="Q153" s="155">
        <v>0</v>
      </c>
      <c r="R153" s="155">
        <f t="shared" si="22"/>
        <v>0</v>
      </c>
      <c r="S153" s="155">
        <v>0</v>
      </c>
      <c r="T153" s="156">
        <f t="shared" si="2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7" t="s">
        <v>261</v>
      </c>
      <c r="AT153" s="157" t="s">
        <v>142</v>
      </c>
      <c r="AU153" s="157" t="s">
        <v>85</v>
      </c>
      <c r="AY153" s="17" t="s">
        <v>139</v>
      </c>
      <c r="BE153" s="158">
        <f t="shared" si="24"/>
        <v>0</v>
      </c>
      <c r="BF153" s="158">
        <f t="shared" si="25"/>
        <v>0</v>
      </c>
      <c r="BG153" s="158">
        <f t="shared" si="26"/>
        <v>0</v>
      </c>
      <c r="BH153" s="158">
        <f t="shared" si="27"/>
        <v>0</v>
      </c>
      <c r="BI153" s="158">
        <f t="shared" si="28"/>
        <v>0</v>
      </c>
      <c r="BJ153" s="17" t="s">
        <v>83</v>
      </c>
      <c r="BK153" s="158">
        <f t="shared" si="29"/>
        <v>0</v>
      </c>
      <c r="BL153" s="17" t="s">
        <v>261</v>
      </c>
      <c r="BM153" s="157" t="s">
        <v>1312</v>
      </c>
    </row>
    <row r="154" spans="1:65" s="2" customFormat="1" ht="22.15" customHeight="1">
      <c r="A154" s="32"/>
      <c r="B154" s="144"/>
      <c r="C154" s="145" t="s">
        <v>312</v>
      </c>
      <c r="D154" s="145" t="s">
        <v>142</v>
      </c>
      <c r="E154" s="146" t="s">
        <v>1313</v>
      </c>
      <c r="F154" s="147" t="s">
        <v>1314</v>
      </c>
      <c r="G154" s="148" t="s">
        <v>145</v>
      </c>
      <c r="H154" s="149">
        <v>4</v>
      </c>
      <c r="I154" s="150"/>
      <c r="J154" s="151">
        <f t="shared" si="20"/>
        <v>0</v>
      </c>
      <c r="K154" s="152"/>
      <c r="L154" s="33"/>
      <c r="M154" s="153" t="s">
        <v>1</v>
      </c>
      <c r="N154" s="154" t="s">
        <v>40</v>
      </c>
      <c r="O154" s="58"/>
      <c r="P154" s="155">
        <f t="shared" si="21"/>
        <v>0</v>
      </c>
      <c r="Q154" s="155">
        <v>0</v>
      </c>
      <c r="R154" s="155">
        <f t="shared" si="22"/>
        <v>0</v>
      </c>
      <c r="S154" s="155">
        <v>0</v>
      </c>
      <c r="T154" s="156">
        <f t="shared" si="2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7" t="s">
        <v>261</v>
      </c>
      <c r="AT154" s="157" t="s">
        <v>142</v>
      </c>
      <c r="AU154" s="157" t="s">
        <v>85</v>
      </c>
      <c r="AY154" s="17" t="s">
        <v>139</v>
      </c>
      <c r="BE154" s="158">
        <f t="shared" si="24"/>
        <v>0</v>
      </c>
      <c r="BF154" s="158">
        <f t="shared" si="25"/>
        <v>0</v>
      </c>
      <c r="BG154" s="158">
        <f t="shared" si="26"/>
        <v>0</v>
      </c>
      <c r="BH154" s="158">
        <f t="shared" si="27"/>
        <v>0</v>
      </c>
      <c r="BI154" s="158">
        <f t="shared" si="28"/>
        <v>0</v>
      </c>
      <c r="BJ154" s="17" t="s">
        <v>83</v>
      </c>
      <c r="BK154" s="158">
        <f t="shared" si="29"/>
        <v>0</v>
      </c>
      <c r="BL154" s="17" t="s">
        <v>261</v>
      </c>
      <c r="BM154" s="157" t="s">
        <v>1315</v>
      </c>
    </row>
    <row r="155" spans="1:65" s="2" customFormat="1" ht="34.9" customHeight="1">
      <c r="A155" s="32"/>
      <c r="B155" s="144"/>
      <c r="C155" s="145" t="s">
        <v>316</v>
      </c>
      <c r="D155" s="145" t="s">
        <v>142</v>
      </c>
      <c r="E155" s="146" t="s">
        <v>1316</v>
      </c>
      <c r="F155" s="147" t="s">
        <v>1317</v>
      </c>
      <c r="G155" s="148" t="s">
        <v>145</v>
      </c>
      <c r="H155" s="149">
        <v>4</v>
      </c>
      <c r="I155" s="150"/>
      <c r="J155" s="151">
        <f t="shared" si="20"/>
        <v>0</v>
      </c>
      <c r="K155" s="152"/>
      <c r="L155" s="33"/>
      <c r="M155" s="153" t="s">
        <v>1</v>
      </c>
      <c r="N155" s="154" t="s">
        <v>40</v>
      </c>
      <c r="O155" s="58"/>
      <c r="P155" s="155">
        <f t="shared" si="21"/>
        <v>0</v>
      </c>
      <c r="Q155" s="155">
        <v>0</v>
      </c>
      <c r="R155" s="155">
        <f t="shared" si="22"/>
        <v>0</v>
      </c>
      <c r="S155" s="155">
        <v>0</v>
      </c>
      <c r="T155" s="156">
        <f t="shared" si="2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7" t="s">
        <v>261</v>
      </c>
      <c r="AT155" s="157" t="s">
        <v>142</v>
      </c>
      <c r="AU155" s="157" t="s">
        <v>85</v>
      </c>
      <c r="AY155" s="17" t="s">
        <v>139</v>
      </c>
      <c r="BE155" s="158">
        <f t="shared" si="24"/>
        <v>0</v>
      </c>
      <c r="BF155" s="158">
        <f t="shared" si="25"/>
        <v>0</v>
      </c>
      <c r="BG155" s="158">
        <f t="shared" si="26"/>
        <v>0</v>
      </c>
      <c r="BH155" s="158">
        <f t="shared" si="27"/>
        <v>0</v>
      </c>
      <c r="BI155" s="158">
        <f t="shared" si="28"/>
        <v>0</v>
      </c>
      <c r="BJ155" s="17" t="s">
        <v>83</v>
      </c>
      <c r="BK155" s="158">
        <f t="shared" si="29"/>
        <v>0</v>
      </c>
      <c r="BL155" s="17" t="s">
        <v>261</v>
      </c>
      <c r="BM155" s="157" t="s">
        <v>1318</v>
      </c>
    </row>
    <row r="156" spans="1:65" s="2" customFormat="1" ht="22.15" customHeight="1">
      <c r="A156" s="32"/>
      <c r="B156" s="144"/>
      <c r="C156" s="145" t="s">
        <v>321</v>
      </c>
      <c r="D156" s="145" t="s">
        <v>142</v>
      </c>
      <c r="E156" s="146" t="s">
        <v>1319</v>
      </c>
      <c r="F156" s="147" t="s">
        <v>1320</v>
      </c>
      <c r="G156" s="148" t="s">
        <v>145</v>
      </c>
      <c r="H156" s="149">
        <v>1</v>
      </c>
      <c r="I156" s="150"/>
      <c r="J156" s="151">
        <f t="shared" si="20"/>
        <v>0</v>
      </c>
      <c r="K156" s="152"/>
      <c r="L156" s="33"/>
      <c r="M156" s="153" t="s">
        <v>1</v>
      </c>
      <c r="N156" s="154" t="s">
        <v>40</v>
      </c>
      <c r="O156" s="58"/>
      <c r="P156" s="155">
        <f t="shared" si="21"/>
        <v>0</v>
      </c>
      <c r="Q156" s="155">
        <v>0</v>
      </c>
      <c r="R156" s="155">
        <f t="shared" si="22"/>
        <v>0</v>
      </c>
      <c r="S156" s="155">
        <v>0</v>
      </c>
      <c r="T156" s="156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7" t="s">
        <v>261</v>
      </c>
      <c r="AT156" s="157" t="s">
        <v>142</v>
      </c>
      <c r="AU156" s="157" t="s">
        <v>85</v>
      </c>
      <c r="AY156" s="17" t="s">
        <v>139</v>
      </c>
      <c r="BE156" s="158">
        <f t="shared" si="24"/>
        <v>0</v>
      </c>
      <c r="BF156" s="158">
        <f t="shared" si="25"/>
        <v>0</v>
      </c>
      <c r="BG156" s="158">
        <f t="shared" si="26"/>
        <v>0</v>
      </c>
      <c r="BH156" s="158">
        <f t="shared" si="27"/>
        <v>0</v>
      </c>
      <c r="BI156" s="158">
        <f t="shared" si="28"/>
        <v>0</v>
      </c>
      <c r="BJ156" s="17" t="s">
        <v>83</v>
      </c>
      <c r="BK156" s="158">
        <f t="shared" si="29"/>
        <v>0</v>
      </c>
      <c r="BL156" s="17" t="s">
        <v>261</v>
      </c>
      <c r="BM156" s="157" t="s">
        <v>1321</v>
      </c>
    </row>
    <row r="157" spans="1:65" s="2" customFormat="1" ht="34.9" customHeight="1">
      <c r="A157" s="32"/>
      <c r="B157" s="144"/>
      <c r="C157" s="145" t="s">
        <v>327</v>
      </c>
      <c r="D157" s="145" t="s">
        <v>142</v>
      </c>
      <c r="E157" s="146" t="s">
        <v>1322</v>
      </c>
      <c r="F157" s="147" t="s">
        <v>1323</v>
      </c>
      <c r="G157" s="148" t="s">
        <v>145</v>
      </c>
      <c r="H157" s="149">
        <v>3</v>
      </c>
      <c r="I157" s="150"/>
      <c r="J157" s="151">
        <f t="shared" si="20"/>
        <v>0</v>
      </c>
      <c r="K157" s="152"/>
      <c r="L157" s="33"/>
      <c r="M157" s="153" t="s">
        <v>1</v>
      </c>
      <c r="N157" s="154" t="s">
        <v>40</v>
      </c>
      <c r="O157" s="58"/>
      <c r="P157" s="155">
        <f t="shared" si="21"/>
        <v>0</v>
      </c>
      <c r="Q157" s="155">
        <v>0</v>
      </c>
      <c r="R157" s="155">
        <f t="shared" si="22"/>
        <v>0</v>
      </c>
      <c r="S157" s="155">
        <v>0</v>
      </c>
      <c r="T157" s="156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7" t="s">
        <v>261</v>
      </c>
      <c r="AT157" s="157" t="s">
        <v>142</v>
      </c>
      <c r="AU157" s="157" t="s">
        <v>85</v>
      </c>
      <c r="AY157" s="17" t="s">
        <v>139</v>
      </c>
      <c r="BE157" s="158">
        <f t="shared" si="24"/>
        <v>0</v>
      </c>
      <c r="BF157" s="158">
        <f t="shared" si="25"/>
        <v>0</v>
      </c>
      <c r="BG157" s="158">
        <f t="shared" si="26"/>
        <v>0</v>
      </c>
      <c r="BH157" s="158">
        <f t="shared" si="27"/>
        <v>0</v>
      </c>
      <c r="BI157" s="158">
        <f t="shared" si="28"/>
        <v>0</v>
      </c>
      <c r="BJ157" s="17" t="s">
        <v>83</v>
      </c>
      <c r="BK157" s="158">
        <f t="shared" si="29"/>
        <v>0</v>
      </c>
      <c r="BL157" s="17" t="s">
        <v>261</v>
      </c>
      <c r="BM157" s="157" t="s">
        <v>1324</v>
      </c>
    </row>
    <row r="158" spans="1:65" s="2" customFormat="1" ht="13.9" customHeight="1">
      <c r="A158" s="32"/>
      <c r="B158" s="144"/>
      <c r="C158" s="145" t="s">
        <v>335</v>
      </c>
      <c r="D158" s="145" t="s">
        <v>142</v>
      </c>
      <c r="E158" s="146" t="s">
        <v>1325</v>
      </c>
      <c r="F158" s="147" t="s">
        <v>1326</v>
      </c>
      <c r="G158" s="148" t="s">
        <v>145</v>
      </c>
      <c r="H158" s="149">
        <v>1</v>
      </c>
      <c r="I158" s="150"/>
      <c r="J158" s="151">
        <f t="shared" si="20"/>
        <v>0</v>
      </c>
      <c r="K158" s="152"/>
      <c r="L158" s="33"/>
      <c r="M158" s="153" t="s">
        <v>1</v>
      </c>
      <c r="N158" s="154" t="s">
        <v>40</v>
      </c>
      <c r="O158" s="58"/>
      <c r="P158" s="155">
        <f t="shared" si="21"/>
        <v>0</v>
      </c>
      <c r="Q158" s="155">
        <v>0</v>
      </c>
      <c r="R158" s="155">
        <f t="shared" si="22"/>
        <v>0</v>
      </c>
      <c r="S158" s="155">
        <v>0</v>
      </c>
      <c r="T158" s="156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7" t="s">
        <v>261</v>
      </c>
      <c r="AT158" s="157" t="s">
        <v>142</v>
      </c>
      <c r="AU158" s="157" t="s">
        <v>85</v>
      </c>
      <c r="AY158" s="17" t="s">
        <v>139</v>
      </c>
      <c r="BE158" s="158">
        <f t="shared" si="24"/>
        <v>0</v>
      </c>
      <c r="BF158" s="158">
        <f t="shared" si="25"/>
        <v>0</v>
      </c>
      <c r="BG158" s="158">
        <f t="shared" si="26"/>
        <v>0</v>
      </c>
      <c r="BH158" s="158">
        <f t="shared" si="27"/>
        <v>0</v>
      </c>
      <c r="BI158" s="158">
        <f t="shared" si="28"/>
        <v>0</v>
      </c>
      <c r="BJ158" s="17" t="s">
        <v>83</v>
      </c>
      <c r="BK158" s="158">
        <f t="shared" si="29"/>
        <v>0</v>
      </c>
      <c r="BL158" s="17" t="s">
        <v>261</v>
      </c>
      <c r="BM158" s="157" t="s">
        <v>1327</v>
      </c>
    </row>
    <row r="159" spans="2:63" s="12" customFormat="1" ht="22.9" customHeight="1">
      <c r="B159" s="131"/>
      <c r="D159" s="132" t="s">
        <v>74</v>
      </c>
      <c r="E159" s="142" t="s">
        <v>1328</v>
      </c>
      <c r="F159" s="142" t="s">
        <v>1329</v>
      </c>
      <c r="I159" s="134"/>
      <c r="J159" s="143">
        <f>BK159</f>
        <v>0</v>
      </c>
      <c r="L159" s="131"/>
      <c r="M159" s="136"/>
      <c r="N159" s="137"/>
      <c r="O159" s="137"/>
      <c r="P159" s="138">
        <f>SUM(P160:P171)</f>
        <v>0</v>
      </c>
      <c r="Q159" s="137"/>
      <c r="R159" s="138">
        <f>SUM(R160:R171)</f>
        <v>0</v>
      </c>
      <c r="S159" s="137"/>
      <c r="T159" s="139">
        <f>SUM(T160:T171)</f>
        <v>0</v>
      </c>
      <c r="AR159" s="132" t="s">
        <v>85</v>
      </c>
      <c r="AT159" s="140" t="s">
        <v>74</v>
      </c>
      <c r="AU159" s="140" t="s">
        <v>83</v>
      </c>
      <c r="AY159" s="132" t="s">
        <v>139</v>
      </c>
      <c r="BK159" s="141">
        <f>SUM(BK160:BK171)</f>
        <v>0</v>
      </c>
    </row>
    <row r="160" spans="1:65" s="2" customFormat="1" ht="34.9" customHeight="1">
      <c r="A160" s="32"/>
      <c r="B160" s="144"/>
      <c r="C160" s="145" t="s">
        <v>339</v>
      </c>
      <c r="D160" s="145" t="s">
        <v>142</v>
      </c>
      <c r="E160" s="146" t="s">
        <v>1330</v>
      </c>
      <c r="F160" s="147" t="s">
        <v>1331</v>
      </c>
      <c r="G160" s="148" t="s">
        <v>1010</v>
      </c>
      <c r="H160" s="149">
        <v>1</v>
      </c>
      <c r="I160" s="150"/>
      <c r="J160" s="151">
        <f aca="true" t="shared" si="30" ref="J160:J171">ROUND(I160*H160,2)</f>
        <v>0</v>
      </c>
      <c r="K160" s="152"/>
      <c r="L160" s="33"/>
      <c r="M160" s="153" t="s">
        <v>1</v>
      </c>
      <c r="N160" s="154" t="s">
        <v>40</v>
      </c>
      <c r="O160" s="58"/>
      <c r="P160" s="155">
        <f aca="true" t="shared" si="31" ref="P160:P171">O160*H160</f>
        <v>0</v>
      </c>
      <c r="Q160" s="155">
        <v>0</v>
      </c>
      <c r="R160" s="155">
        <f aca="true" t="shared" si="32" ref="R160:R171">Q160*H160</f>
        <v>0</v>
      </c>
      <c r="S160" s="155">
        <v>0</v>
      </c>
      <c r="T160" s="156">
        <f aca="true" t="shared" si="33" ref="T160:T171"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7" t="s">
        <v>261</v>
      </c>
      <c r="AT160" s="157" t="s">
        <v>142</v>
      </c>
      <c r="AU160" s="157" t="s">
        <v>85</v>
      </c>
      <c r="AY160" s="17" t="s">
        <v>139</v>
      </c>
      <c r="BE160" s="158">
        <f aca="true" t="shared" si="34" ref="BE160:BE171">IF(N160="základní",J160,0)</f>
        <v>0</v>
      </c>
      <c r="BF160" s="158">
        <f aca="true" t="shared" si="35" ref="BF160:BF171">IF(N160="snížená",J160,0)</f>
        <v>0</v>
      </c>
      <c r="BG160" s="158">
        <f aca="true" t="shared" si="36" ref="BG160:BG171">IF(N160="zákl. přenesená",J160,0)</f>
        <v>0</v>
      </c>
      <c r="BH160" s="158">
        <f aca="true" t="shared" si="37" ref="BH160:BH171">IF(N160="sníž. přenesená",J160,0)</f>
        <v>0</v>
      </c>
      <c r="BI160" s="158">
        <f aca="true" t="shared" si="38" ref="BI160:BI171">IF(N160="nulová",J160,0)</f>
        <v>0</v>
      </c>
      <c r="BJ160" s="17" t="s">
        <v>83</v>
      </c>
      <c r="BK160" s="158">
        <f aca="true" t="shared" si="39" ref="BK160:BK171">ROUND(I160*H160,2)</f>
        <v>0</v>
      </c>
      <c r="BL160" s="17" t="s">
        <v>261</v>
      </c>
      <c r="BM160" s="157" t="s">
        <v>1332</v>
      </c>
    </row>
    <row r="161" spans="1:65" s="2" customFormat="1" ht="13.9" customHeight="1">
      <c r="A161" s="32"/>
      <c r="B161" s="144"/>
      <c r="C161" s="145" t="s">
        <v>345</v>
      </c>
      <c r="D161" s="145" t="s">
        <v>142</v>
      </c>
      <c r="E161" s="146" t="s">
        <v>1333</v>
      </c>
      <c r="F161" s="147" t="s">
        <v>1334</v>
      </c>
      <c r="G161" s="148" t="s">
        <v>1010</v>
      </c>
      <c r="H161" s="149">
        <v>1</v>
      </c>
      <c r="I161" s="150"/>
      <c r="J161" s="151">
        <f t="shared" si="30"/>
        <v>0</v>
      </c>
      <c r="K161" s="152"/>
      <c r="L161" s="33"/>
      <c r="M161" s="153" t="s">
        <v>1</v>
      </c>
      <c r="N161" s="154" t="s">
        <v>40</v>
      </c>
      <c r="O161" s="58"/>
      <c r="P161" s="155">
        <f t="shared" si="31"/>
        <v>0</v>
      </c>
      <c r="Q161" s="155">
        <v>0</v>
      </c>
      <c r="R161" s="155">
        <f t="shared" si="32"/>
        <v>0</v>
      </c>
      <c r="S161" s="155">
        <v>0</v>
      </c>
      <c r="T161" s="156">
        <f t="shared" si="3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7" t="s">
        <v>261</v>
      </c>
      <c r="AT161" s="157" t="s">
        <v>142</v>
      </c>
      <c r="AU161" s="157" t="s">
        <v>85</v>
      </c>
      <c r="AY161" s="17" t="s">
        <v>139</v>
      </c>
      <c r="BE161" s="158">
        <f t="shared" si="34"/>
        <v>0</v>
      </c>
      <c r="BF161" s="158">
        <f t="shared" si="35"/>
        <v>0</v>
      </c>
      <c r="BG161" s="158">
        <f t="shared" si="36"/>
        <v>0</v>
      </c>
      <c r="BH161" s="158">
        <f t="shared" si="37"/>
        <v>0</v>
      </c>
      <c r="BI161" s="158">
        <f t="shared" si="38"/>
        <v>0</v>
      </c>
      <c r="BJ161" s="17" t="s">
        <v>83</v>
      </c>
      <c r="BK161" s="158">
        <f t="shared" si="39"/>
        <v>0</v>
      </c>
      <c r="BL161" s="17" t="s">
        <v>261</v>
      </c>
      <c r="BM161" s="157" t="s">
        <v>1335</v>
      </c>
    </row>
    <row r="162" spans="1:65" s="2" customFormat="1" ht="22.15" customHeight="1">
      <c r="A162" s="32"/>
      <c r="B162" s="144"/>
      <c r="C162" s="145" t="s">
        <v>343</v>
      </c>
      <c r="D162" s="145" t="s">
        <v>142</v>
      </c>
      <c r="E162" s="146" t="s">
        <v>1336</v>
      </c>
      <c r="F162" s="147" t="s">
        <v>1337</v>
      </c>
      <c r="G162" s="148" t="s">
        <v>1010</v>
      </c>
      <c r="H162" s="149">
        <v>1</v>
      </c>
      <c r="I162" s="150"/>
      <c r="J162" s="151">
        <f t="shared" si="30"/>
        <v>0</v>
      </c>
      <c r="K162" s="152"/>
      <c r="L162" s="33"/>
      <c r="M162" s="153" t="s">
        <v>1</v>
      </c>
      <c r="N162" s="154" t="s">
        <v>40</v>
      </c>
      <c r="O162" s="58"/>
      <c r="P162" s="155">
        <f t="shared" si="31"/>
        <v>0</v>
      </c>
      <c r="Q162" s="155">
        <v>0</v>
      </c>
      <c r="R162" s="155">
        <f t="shared" si="32"/>
        <v>0</v>
      </c>
      <c r="S162" s="155">
        <v>0</v>
      </c>
      <c r="T162" s="156">
        <f t="shared" si="3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7" t="s">
        <v>261</v>
      </c>
      <c r="AT162" s="157" t="s">
        <v>142</v>
      </c>
      <c r="AU162" s="157" t="s">
        <v>85</v>
      </c>
      <c r="AY162" s="17" t="s">
        <v>139</v>
      </c>
      <c r="BE162" s="158">
        <f t="shared" si="34"/>
        <v>0</v>
      </c>
      <c r="BF162" s="158">
        <f t="shared" si="35"/>
        <v>0</v>
      </c>
      <c r="BG162" s="158">
        <f t="shared" si="36"/>
        <v>0</v>
      </c>
      <c r="BH162" s="158">
        <f t="shared" si="37"/>
        <v>0</v>
      </c>
      <c r="BI162" s="158">
        <f t="shared" si="38"/>
        <v>0</v>
      </c>
      <c r="BJ162" s="17" t="s">
        <v>83</v>
      </c>
      <c r="BK162" s="158">
        <f t="shared" si="39"/>
        <v>0</v>
      </c>
      <c r="BL162" s="17" t="s">
        <v>261</v>
      </c>
      <c r="BM162" s="157" t="s">
        <v>1338</v>
      </c>
    </row>
    <row r="163" spans="1:65" s="2" customFormat="1" ht="22.15" customHeight="1">
      <c r="A163" s="32"/>
      <c r="B163" s="144"/>
      <c r="C163" s="145" t="s">
        <v>354</v>
      </c>
      <c r="D163" s="145" t="s">
        <v>142</v>
      </c>
      <c r="E163" s="146" t="s">
        <v>1339</v>
      </c>
      <c r="F163" s="147" t="s">
        <v>1340</v>
      </c>
      <c r="G163" s="148" t="s">
        <v>187</v>
      </c>
      <c r="H163" s="149">
        <v>95</v>
      </c>
      <c r="I163" s="150"/>
      <c r="J163" s="151">
        <f t="shared" si="30"/>
        <v>0</v>
      </c>
      <c r="K163" s="152"/>
      <c r="L163" s="33"/>
      <c r="M163" s="153" t="s">
        <v>1</v>
      </c>
      <c r="N163" s="154" t="s">
        <v>40</v>
      </c>
      <c r="O163" s="58"/>
      <c r="P163" s="155">
        <f t="shared" si="31"/>
        <v>0</v>
      </c>
      <c r="Q163" s="155">
        <v>0</v>
      </c>
      <c r="R163" s="155">
        <f t="shared" si="32"/>
        <v>0</v>
      </c>
      <c r="S163" s="155">
        <v>0</v>
      </c>
      <c r="T163" s="156">
        <f t="shared" si="3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7" t="s">
        <v>261</v>
      </c>
      <c r="AT163" s="157" t="s">
        <v>142</v>
      </c>
      <c r="AU163" s="157" t="s">
        <v>85</v>
      </c>
      <c r="AY163" s="17" t="s">
        <v>139</v>
      </c>
      <c r="BE163" s="158">
        <f t="shared" si="34"/>
        <v>0</v>
      </c>
      <c r="BF163" s="158">
        <f t="shared" si="35"/>
        <v>0</v>
      </c>
      <c r="BG163" s="158">
        <f t="shared" si="36"/>
        <v>0</v>
      </c>
      <c r="BH163" s="158">
        <f t="shared" si="37"/>
        <v>0</v>
      </c>
      <c r="BI163" s="158">
        <f t="shared" si="38"/>
        <v>0</v>
      </c>
      <c r="BJ163" s="17" t="s">
        <v>83</v>
      </c>
      <c r="BK163" s="158">
        <f t="shared" si="39"/>
        <v>0</v>
      </c>
      <c r="BL163" s="17" t="s">
        <v>261</v>
      </c>
      <c r="BM163" s="157" t="s">
        <v>1341</v>
      </c>
    </row>
    <row r="164" spans="1:65" s="2" customFormat="1" ht="13.9" customHeight="1">
      <c r="A164" s="32"/>
      <c r="B164" s="144"/>
      <c r="C164" s="145" t="s">
        <v>358</v>
      </c>
      <c r="D164" s="145" t="s">
        <v>142</v>
      </c>
      <c r="E164" s="146" t="s">
        <v>1342</v>
      </c>
      <c r="F164" s="147" t="s">
        <v>1343</v>
      </c>
      <c r="G164" s="148" t="s">
        <v>1010</v>
      </c>
      <c r="H164" s="149">
        <v>1</v>
      </c>
      <c r="I164" s="150"/>
      <c r="J164" s="151">
        <f t="shared" si="30"/>
        <v>0</v>
      </c>
      <c r="K164" s="152"/>
      <c r="L164" s="33"/>
      <c r="M164" s="153" t="s">
        <v>1</v>
      </c>
      <c r="N164" s="154" t="s">
        <v>40</v>
      </c>
      <c r="O164" s="58"/>
      <c r="P164" s="155">
        <f t="shared" si="31"/>
        <v>0</v>
      </c>
      <c r="Q164" s="155">
        <v>0</v>
      </c>
      <c r="R164" s="155">
        <f t="shared" si="32"/>
        <v>0</v>
      </c>
      <c r="S164" s="155">
        <v>0</v>
      </c>
      <c r="T164" s="156">
        <f t="shared" si="3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7" t="s">
        <v>261</v>
      </c>
      <c r="AT164" s="157" t="s">
        <v>142</v>
      </c>
      <c r="AU164" s="157" t="s">
        <v>85</v>
      </c>
      <c r="AY164" s="17" t="s">
        <v>139</v>
      </c>
      <c r="BE164" s="158">
        <f t="shared" si="34"/>
        <v>0</v>
      </c>
      <c r="BF164" s="158">
        <f t="shared" si="35"/>
        <v>0</v>
      </c>
      <c r="BG164" s="158">
        <f t="shared" si="36"/>
        <v>0</v>
      </c>
      <c r="BH164" s="158">
        <f t="shared" si="37"/>
        <v>0</v>
      </c>
      <c r="BI164" s="158">
        <f t="shared" si="38"/>
        <v>0</v>
      </c>
      <c r="BJ164" s="17" t="s">
        <v>83</v>
      </c>
      <c r="BK164" s="158">
        <f t="shared" si="39"/>
        <v>0</v>
      </c>
      <c r="BL164" s="17" t="s">
        <v>261</v>
      </c>
      <c r="BM164" s="157" t="s">
        <v>1344</v>
      </c>
    </row>
    <row r="165" spans="1:65" s="2" customFormat="1" ht="13.9" customHeight="1">
      <c r="A165" s="32"/>
      <c r="B165" s="144"/>
      <c r="C165" s="145" t="s">
        <v>363</v>
      </c>
      <c r="D165" s="145" t="s">
        <v>142</v>
      </c>
      <c r="E165" s="146" t="s">
        <v>1345</v>
      </c>
      <c r="F165" s="147" t="s">
        <v>1346</v>
      </c>
      <c r="G165" s="148" t="s">
        <v>1010</v>
      </c>
      <c r="H165" s="149">
        <v>1</v>
      </c>
      <c r="I165" s="150"/>
      <c r="J165" s="151">
        <f t="shared" si="30"/>
        <v>0</v>
      </c>
      <c r="K165" s="152"/>
      <c r="L165" s="33"/>
      <c r="M165" s="153" t="s">
        <v>1</v>
      </c>
      <c r="N165" s="154" t="s">
        <v>40</v>
      </c>
      <c r="O165" s="58"/>
      <c r="P165" s="155">
        <f t="shared" si="31"/>
        <v>0</v>
      </c>
      <c r="Q165" s="155">
        <v>0</v>
      </c>
      <c r="R165" s="155">
        <f t="shared" si="32"/>
        <v>0</v>
      </c>
      <c r="S165" s="155">
        <v>0</v>
      </c>
      <c r="T165" s="156">
        <f t="shared" si="3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7" t="s">
        <v>261</v>
      </c>
      <c r="AT165" s="157" t="s">
        <v>142</v>
      </c>
      <c r="AU165" s="157" t="s">
        <v>85</v>
      </c>
      <c r="AY165" s="17" t="s">
        <v>139</v>
      </c>
      <c r="BE165" s="158">
        <f t="shared" si="34"/>
        <v>0</v>
      </c>
      <c r="BF165" s="158">
        <f t="shared" si="35"/>
        <v>0</v>
      </c>
      <c r="BG165" s="158">
        <f t="shared" si="36"/>
        <v>0</v>
      </c>
      <c r="BH165" s="158">
        <f t="shared" si="37"/>
        <v>0</v>
      </c>
      <c r="BI165" s="158">
        <f t="shared" si="38"/>
        <v>0</v>
      </c>
      <c r="BJ165" s="17" t="s">
        <v>83</v>
      </c>
      <c r="BK165" s="158">
        <f t="shared" si="39"/>
        <v>0</v>
      </c>
      <c r="BL165" s="17" t="s">
        <v>261</v>
      </c>
      <c r="BM165" s="157" t="s">
        <v>1347</v>
      </c>
    </row>
    <row r="166" spans="1:65" s="2" customFormat="1" ht="22.15" customHeight="1">
      <c r="A166" s="32"/>
      <c r="B166" s="144"/>
      <c r="C166" s="145" t="s">
        <v>367</v>
      </c>
      <c r="D166" s="145" t="s">
        <v>142</v>
      </c>
      <c r="E166" s="146" t="s">
        <v>1348</v>
      </c>
      <c r="F166" s="147" t="s">
        <v>1349</v>
      </c>
      <c r="G166" s="148" t="s">
        <v>1010</v>
      </c>
      <c r="H166" s="149">
        <v>1</v>
      </c>
      <c r="I166" s="150"/>
      <c r="J166" s="151">
        <f t="shared" si="30"/>
        <v>0</v>
      </c>
      <c r="K166" s="152"/>
      <c r="L166" s="33"/>
      <c r="M166" s="153" t="s">
        <v>1</v>
      </c>
      <c r="N166" s="154" t="s">
        <v>40</v>
      </c>
      <c r="O166" s="58"/>
      <c r="P166" s="155">
        <f t="shared" si="31"/>
        <v>0</v>
      </c>
      <c r="Q166" s="155">
        <v>0</v>
      </c>
      <c r="R166" s="155">
        <f t="shared" si="32"/>
        <v>0</v>
      </c>
      <c r="S166" s="155">
        <v>0</v>
      </c>
      <c r="T166" s="156">
        <f t="shared" si="3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7" t="s">
        <v>261</v>
      </c>
      <c r="AT166" s="157" t="s">
        <v>142</v>
      </c>
      <c r="AU166" s="157" t="s">
        <v>85</v>
      </c>
      <c r="AY166" s="17" t="s">
        <v>139</v>
      </c>
      <c r="BE166" s="158">
        <f t="shared" si="34"/>
        <v>0</v>
      </c>
      <c r="BF166" s="158">
        <f t="shared" si="35"/>
        <v>0</v>
      </c>
      <c r="BG166" s="158">
        <f t="shared" si="36"/>
        <v>0</v>
      </c>
      <c r="BH166" s="158">
        <f t="shared" si="37"/>
        <v>0</v>
      </c>
      <c r="BI166" s="158">
        <f t="shared" si="38"/>
        <v>0</v>
      </c>
      <c r="BJ166" s="17" t="s">
        <v>83</v>
      </c>
      <c r="BK166" s="158">
        <f t="shared" si="39"/>
        <v>0</v>
      </c>
      <c r="BL166" s="17" t="s">
        <v>261</v>
      </c>
      <c r="BM166" s="157" t="s">
        <v>1350</v>
      </c>
    </row>
    <row r="167" spans="1:65" s="2" customFormat="1" ht="13.9" customHeight="1">
      <c r="A167" s="32"/>
      <c r="B167" s="144"/>
      <c r="C167" s="145" t="s">
        <v>371</v>
      </c>
      <c r="D167" s="145" t="s">
        <v>142</v>
      </c>
      <c r="E167" s="146" t="s">
        <v>1351</v>
      </c>
      <c r="F167" s="147" t="s">
        <v>1352</v>
      </c>
      <c r="G167" s="148" t="s">
        <v>1010</v>
      </c>
      <c r="H167" s="149">
        <v>1</v>
      </c>
      <c r="I167" s="150"/>
      <c r="J167" s="151">
        <f t="shared" si="30"/>
        <v>0</v>
      </c>
      <c r="K167" s="152"/>
      <c r="L167" s="33"/>
      <c r="M167" s="153" t="s">
        <v>1</v>
      </c>
      <c r="N167" s="154" t="s">
        <v>40</v>
      </c>
      <c r="O167" s="58"/>
      <c r="P167" s="155">
        <f t="shared" si="31"/>
        <v>0</v>
      </c>
      <c r="Q167" s="155">
        <v>0</v>
      </c>
      <c r="R167" s="155">
        <f t="shared" si="32"/>
        <v>0</v>
      </c>
      <c r="S167" s="155">
        <v>0</v>
      </c>
      <c r="T167" s="156">
        <f t="shared" si="3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7" t="s">
        <v>261</v>
      </c>
      <c r="AT167" s="157" t="s">
        <v>142</v>
      </c>
      <c r="AU167" s="157" t="s">
        <v>85</v>
      </c>
      <c r="AY167" s="17" t="s">
        <v>139</v>
      </c>
      <c r="BE167" s="158">
        <f t="shared" si="34"/>
        <v>0</v>
      </c>
      <c r="BF167" s="158">
        <f t="shared" si="35"/>
        <v>0</v>
      </c>
      <c r="BG167" s="158">
        <f t="shared" si="36"/>
        <v>0</v>
      </c>
      <c r="BH167" s="158">
        <f t="shared" si="37"/>
        <v>0</v>
      </c>
      <c r="BI167" s="158">
        <f t="shared" si="38"/>
        <v>0</v>
      </c>
      <c r="BJ167" s="17" t="s">
        <v>83</v>
      </c>
      <c r="BK167" s="158">
        <f t="shared" si="39"/>
        <v>0</v>
      </c>
      <c r="BL167" s="17" t="s">
        <v>261</v>
      </c>
      <c r="BM167" s="157" t="s">
        <v>1353</v>
      </c>
    </row>
    <row r="168" spans="1:65" s="2" customFormat="1" ht="13.9" customHeight="1">
      <c r="A168" s="32"/>
      <c r="B168" s="144"/>
      <c r="C168" s="145" t="s">
        <v>375</v>
      </c>
      <c r="D168" s="145" t="s">
        <v>142</v>
      </c>
      <c r="E168" s="146" t="s">
        <v>1354</v>
      </c>
      <c r="F168" s="147" t="s">
        <v>1355</v>
      </c>
      <c r="G168" s="148" t="s">
        <v>1010</v>
      </c>
      <c r="H168" s="149">
        <v>1</v>
      </c>
      <c r="I168" s="150"/>
      <c r="J168" s="151">
        <f t="shared" si="30"/>
        <v>0</v>
      </c>
      <c r="K168" s="152"/>
      <c r="L168" s="33"/>
      <c r="M168" s="153" t="s">
        <v>1</v>
      </c>
      <c r="N168" s="154" t="s">
        <v>40</v>
      </c>
      <c r="O168" s="58"/>
      <c r="P168" s="155">
        <f t="shared" si="31"/>
        <v>0</v>
      </c>
      <c r="Q168" s="155">
        <v>0</v>
      </c>
      <c r="R168" s="155">
        <f t="shared" si="32"/>
        <v>0</v>
      </c>
      <c r="S168" s="155">
        <v>0</v>
      </c>
      <c r="T168" s="156">
        <f t="shared" si="3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7" t="s">
        <v>261</v>
      </c>
      <c r="AT168" s="157" t="s">
        <v>142</v>
      </c>
      <c r="AU168" s="157" t="s">
        <v>85</v>
      </c>
      <c r="AY168" s="17" t="s">
        <v>139</v>
      </c>
      <c r="BE168" s="158">
        <f t="shared" si="34"/>
        <v>0</v>
      </c>
      <c r="BF168" s="158">
        <f t="shared" si="35"/>
        <v>0</v>
      </c>
      <c r="BG168" s="158">
        <f t="shared" si="36"/>
        <v>0</v>
      </c>
      <c r="BH168" s="158">
        <f t="shared" si="37"/>
        <v>0</v>
      </c>
      <c r="BI168" s="158">
        <f t="shared" si="38"/>
        <v>0</v>
      </c>
      <c r="BJ168" s="17" t="s">
        <v>83</v>
      </c>
      <c r="BK168" s="158">
        <f t="shared" si="39"/>
        <v>0</v>
      </c>
      <c r="BL168" s="17" t="s">
        <v>261</v>
      </c>
      <c r="BM168" s="157" t="s">
        <v>1356</v>
      </c>
    </row>
    <row r="169" spans="1:65" s="2" customFormat="1" ht="13.9" customHeight="1">
      <c r="A169" s="32"/>
      <c r="B169" s="144"/>
      <c r="C169" s="145" t="s">
        <v>379</v>
      </c>
      <c r="D169" s="145" t="s">
        <v>142</v>
      </c>
      <c r="E169" s="146" t="s">
        <v>1357</v>
      </c>
      <c r="F169" s="147" t="s">
        <v>1358</v>
      </c>
      <c r="G169" s="148" t="s">
        <v>1010</v>
      </c>
      <c r="H169" s="149">
        <v>1</v>
      </c>
      <c r="I169" s="150"/>
      <c r="J169" s="151">
        <f t="shared" si="30"/>
        <v>0</v>
      </c>
      <c r="K169" s="152"/>
      <c r="L169" s="33"/>
      <c r="M169" s="153" t="s">
        <v>1</v>
      </c>
      <c r="N169" s="154" t="s">
        <v>40</v>
      </c>
      <c r="O169" s="58"/>
      <c r="P169" s="155">
        <f t="shared" si="31"/>
        <v>0</v>
      </c>
      <c r="Q169" s="155">
        <v>0</v>
      </c>
      <c r="R169" s="155">
        <f t="shared" si="32"/>
        <v>0</v>
      </c>
      <c r="S169" s="155">
        <v>0</v>
      </c>
      <c r="T169" s="156">
        <f t="shared" si="3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7" t="s">
        <v>261</v>
      </c>
      <c r="AT169" s="157" t="s">
        <v>142</v>
      </c>
      <c r="AU169" s="157" t="s">
        <v>85</v>
      </c>
      <c r="AY169" s="17" t="s">
        <v>139</v>
      </c>
      <c r="BE169" s="158">
        <f t="shared" si="34"/>
        <v>0</v>
      </c>
      <c r="BF169" s="158">
        <f t="shared" si="35"/>
        <v>0</v>
      </c>
      <c r="BG169" s="158">
        <f t="shared" si="36"/>
        <v>0</v>
      </c>
      <c r="BH169" s="158">
        <f t="shared" si="37"/>
        <v>0</v>
      </c>
      <c r="BI169" s="158">
        <f t="shared" si="38"/>
        <v>0</v>
      </c>
      <c r="BJ169" s="17" t="s">
        <v>83</v>
      </c>
      <c r="BK169" s="158">
        <f t="shared" si="39"/>
        <v>0</v>
      </c>
      <c r="BL169" s="17" t="s">
        <v>261</v>
      </c>
      <c r="BM169" s="157" t="s">
        <v>1359</v>
      </c>
    </row>
    <row r="170" spans="1:65" s="2" customFormat="1" ht="13.9" customHeight="1">
      <c r="A170" s="32"/>
      <c r="B170" s="144"/>
      <c r="C170" s="145" t="s">
        <v>385</v>
      </c>
      <c r="D170" s="145" t="s">
        <v>142</v>
      </c>
      <c r="E170" s="146" t="s">
        <v>1360</v>
      </c>
      <c r="F170" s="147" t="s">
        <v>1361</v>
      </c>
      <c r="G170" s="148" t="s">
        <v>1010</v>
      </c>
      <c r="H170" s="149">
        <v>1</v>
      </c>
      <c r="I170" s="150"/>
      <c r="J170" s="151">
        <f t="shared" si="30"/>
        <v>0</v>
      </c>
      <c r="K170" s="152"/>
      <c r="L170" s="33"/>
      <c r="M170" s="153" t="s">
        <v>1</v>
      </c>
      <c r="N170" s="154" t="s">
        <v>40</v>
      </c>
      <c r="O170" s="58"/>
      <c r="P170" s="155">
        <f t="shared" si="31"/>
        <v>0</v>
      </c>
      <c r="Q170" s="155">
        <v>0</v>
      </c>
      <c r="R170" s="155">
        <f t="shared" si="32"/>
        <v>0</v>
      </c>
      <c r="S170" s="155">
        <v>0</v>
      </c>
      <c r="T170" s="156">
        <f t="shared" si="3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7" t="s">
        <v>261</v>
      </c>
      <c r="AT170" s="157" t="s">
        <v>142</v>
      </c>
      <c r="AU170" s="157" t="s">
        <v>85</v>
      </c>
      <c r="AY170" s="17" t="s">
        <v>139</v>
      </c>
      <c r="BE170" s="158">
        <f t="shared" si="34"/>
        <v>0</v>
      </c>
      <c r="BF170" s="158">
        <f t="shared" si="35"/>
        <v>0</v>
      </c>
      <c r="BG170" s="158">
        <f t="shared" si="36"/>
        <v>0</v>
      </c>
      <c r="BH170" s="158">
        <f t="shared" si="37"/>
        <v>0</v>
      </c>
      <c r="BI170" s="158">
        <f t="shared" si="38"/>
        <v>0</v>
      </c>
      <c r="BJ170" s="17" t="s">
        <v>83</v>
      </c>
      <c r="BK170" s="158">
        <f t="shared" si="39"/>
        <v>0</v>
      </c>
      <c r="BL170" s="17" t="s">
        <v>261</v>
      </c>
      <c r="BM170" s="157" t="s">
        <v>1362</v>
      </c>
    </row>
    <row r="171" spans="1:65" s="2" customFormat="1" ht="13.9" customHeight="1">
      <c r="A171" s="32"/>
      <c r="B171" s="144"/>
      <c r="C171" s="145" t="s">
        <v>390</v>
      </c>
      <c r="D171" s="145" t="s">
        <v>142</v>
      </c>
      <c r="E171" s="146" t="s">
        <v>1363</v>
      </c>
      <c r="F171" s="147" t="s">
        <v>1364</v>
      </c>
      <c r="G171" s="148" t="s">
        <v>1010</v>
      </c>
      <c r="H171" s="149">
        <v>1</v>
      </c>
      <c r="I171" s="150"/>
      <c r="J171" s="151">
        <f t="shared" si="30"/>
        <v>0</v>
      </c>
      <c r="K171" s="152"/>
      <c r="L171" s="33"/>
      <c r="M171" s="198" t="s">
        <v>1</v>
      </c>
      <c r="N171" s="199" t="s">
        <v>40</v>
      </c>
      <c r="O171" s="200"/>
      <c r="P171" s="201">
        <f t="shared" si="31"/>
        <v>0</v>
      </c>
      <c r="Q171" s="201">
        <v>0</v>
      </c>
      <c r="R171" s="201">
        <f t="shared" si="32"/>
        <v>0</v>
      </c>
      <c r="S171" s="201">
        <v>0</v>
      </c>
      <c r="T171" s="202">
        <f t="shared" si="3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7" t="s">
        <v>261</v>
      </c>
      <c r="AT171" s="157" t="s">
        <v>142</v>
      </c>
      <c r="AU171" s="157" t="s">
        <v>85</v>
      </c>
      <c r="AY171" s="17" t="s">
        <v>139</v>
      </c>
      <c r="BE171" s="158">
        <f t="shared" si="34"/>
        <v>0</v>
      </c>
      <c r="BF171" s="158">
        <f t="shared" si="35"/>
        <v>0</v>
      </c>
      <c r="BG171" s="158">
        <f t="shared" si="36"/>
        <v>0</v>
      </c>
      <c r="BH171" s="158">
        <f t="shared" si="37"/>
        <v>0</v>
      </c>
      <c r="BI171" s="158">
        <f t="shared" si="38"/>
        <v>0</v>
      </c>
      <c r="BJ171" s="17" t="s">
        <v>83</v>
      </c>
      <c r="BK171" s="158">
        <f t="shared" si="39"/>
        <v>0</v>
      </c>
      <c r="BL171" s="17" t="s">
        <v>261</v>
      </c>
      <c r="BM171" s="157" t="s">
        <v>1365</v>
      </c>
    </row>
    <row r="172" spans="1:31" s="2" customFormat="1" ht="6.95" customHeight="1">
      <c r="A172" s="32"/>
      <c r="B172" s="47"/>
      <c r="C172" s="48"/>
      <c r="D172" s="48"/>
      <c r="E172" s="48"/>
      <c r="F172" s="48"/>
      <c r="G172" s="48"/>
      <c r="H172" s="48"/>
      <c r="I172" s="48"/>
      <c r="J172" s="48"/>
      <c r="K172" s="48"/>
      <c r="L172" s="33"/>
      <c r="M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</row>
  </sheetData>
  <autoFilter ref="C122:K17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Hutyra Pavel</dc:creator>
  <cp:keywords/>
  <dc:description/>
  <cp:lastModifiedBy>Vařejčková Romana</cp:lastModifiedBy>
  <dcterms:created xsi:type="dcterms:W3CDTF">2020-11-25T12:46:06Z</dcterms:created>
  <dcterms:modified xsi:type="dcterms:W3CDTF">2022-02-24T06:10:26Z</dcterms:modified>
  <cp:category/>
  <cp:version/>
  <cp:contentType/>
  <cp:contentStatus/>
</cp:coreProperties>
</file>