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/>
  <bookViews>
    <workbookView xWindow="65416" yWindow="65416" windowWidth="29040" windowHeight="15840" activeTab="1"/>
  </bookViews>
  <sheets>
    <sheet name="Rekapitulace stavby" sheetId="1" r:id="rId1"/>
    <sheet name="01 - Stavební část" sheetId="2" r:id="rId2"/>
    <sheet name="02 - Zdravotechnika" sheetId="3" r:id="rId3"/>
    <sheet name="03 - Vytápění" sheetId="4" r:id="rId4"/>
    <sheet name="04 - Elektroinstalace" sheetId="5" r:id="rId5"/>
  </sheets>
  <definedNames>
    <definedName name="_xlnm._FilterDatabase" localSheetId="1" hidden="1">'01 - Stavební část'!$C$132:$K$433</definedName>
    <definedName name="_xlnm._FilterDatabase" localSheetId="2" hidden="1">'02 - Zdravotechnika'!$C$132:$K$240</definedName>
    <definedName name="_xlnm._FilterDatabase" localSheetId="3" hidden="1">'03 - Vytápění'!$C$129:$K$189</definedName>
    <definedName name="_xlnm._FilterDatabase" localSheetId="4" hidden="1">'04 - Elektroinstalace'!$C$122:$K$149</definedName>
    <definedName name="_xlnm.Print_Area" localSheetId="1">'01 - Stavební část'!$C$4:$J$76,'01 - Stavební část'!$C$82:$J$114,'01 - Stavební část'!$C$120:$J$433</definedName>
    <definedName name="_xlnm.Print_Area" localSheetId="2">'02 - Zdravotechnika'!$C$4:$J$76,'02 - Zdravotechnika'!$C$82:$J$114,'02 - Zdravotechnika'!$C$120:$J$240</definedName>
    <definedName name="_xlnm.Print_Area" localSheetId="3">'03 - Vytápění'!$C$4:$J$76,'03 - Vytápění'!$C$82:$J$111,'03 - Vytápění'!$C$117:$J$189</definedName>
    <definedName name="_xlnm.Print_Area" localSheetId="4">'04 - Elektroinstalace'!$C$4:$J$76,'04 - Elektroinstalace'!$C$82:$J$104,'04 - Elektroinstalace'!$C$110:$J$149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'01 - Stavební část'!$132:$132</definedName>
    <definedName name="_xlnm.Print_Titles" localSheetId="2">'02 - Zdravotechnika'!$132:$132</definedName>
    <definedName name="_xlnm.Print_Titles" localSheetId="3">'03 - Vytápění'!$129:$129</definedName>
    <definedName name="_xlnm.Print_Titles" localSheetId="4">'04 - Elektroinstalace'!$122:$122</definedName>
  </definedNames>
  <calcPr calcId="181029"/>
  <extLst/>
</workbook>
</file>

<file path=xl/sharedStrings.xml><?xml version="1.0" encoding="utf-8"?>
<sst xmlns="http://schemas.openxmlformats.org/spreadsheetml/2006/main" count="6152" uniqueCount="1080">
  <si>
    <t>Export Komplet</t>
  </si>
  <si>
    <t/>
  </si>
  <si>
    <t>2.0</t>
  </si>
  <si>
    <t>False</t>
  </si>
  <si>
    <t>{44c753c1-35b0-4e56-a963-0e6aeabe6d22}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</si>
  <si>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</si>
  <si>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</si>
  <si>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</si>
  <si>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</si>
  <si>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</si>
  <si>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</si>
  <si>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</si>
  <si>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</si>
  <si>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</si>
  <si>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NAC320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</si>
  <si>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</si>
  <si>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</si>
  <si>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soc. zázemí</t>
  </si>
  <si>
    <t>KSO:</t>
  </si>
  <si>
    <t>CC-CZ:</t>
  </si>
  <si>
    <t>Místo:</t>
  </si>
  <si>
    <t xml:space="preserve"> </t>
  </si>
  <si>
    <t>Datum:</t>
  </si>
  <si>
    <t>1. 11. 2020</t>
  </si>
  <si>
    <t>Zadavatel:</t>
  </si>
  <si>
    <t>IČ:</t>
  </si>
  <si>
    <t>Město Chotěboř</t>
  </si>
  <si>
    <t>DIČ:</t>
  </si>
  <si>
    <t>Uchazeč:</t>
  </si>
  <si>
    <t>Vyplň údaj</t>
  </si>
  <si>
    <t>Projektant:</t>
  </si>
  <si>
    <t>True</t>
  </si>
  <si>
    <t>Zpracovatel:</t>
  </si>
  <si>
    <t>Ing. Milan Landsman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</si>
  <si>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</si>
  <si>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</si>
  <si>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</si>
  <si>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</si>
  <si>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</si>
  <si>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</si>
  <si>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</si>
  <si>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</si>
  <si>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</si>
  <si>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</si>
  <si>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</si>
  <si>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</si>
  <si>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</si>
  <si>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</si>
  <si>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</si>
  <si>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</si>
  <si>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</si>
  <si>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</si>
  <si>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</si>
  <si>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</si>
  <si>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</si>
  <si>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</si>
  <si>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</si>
  <si>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</si>
  <si>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</si>
  <si>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</si>
  <si>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</si>
  <si>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</si>
  <si>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</si>
  <si>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</si>
  <si>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</si>
  <si>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</si>
  <si>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</si>
  <si>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</si>
  <si>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</si>
  <si>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</si>
  <si>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</si>
  <si>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</si>
  <si>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</si>
  <si>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</si>
  <si>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</si>
  <si>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</si>
  <si>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</si>
  <si>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</si>
  <si>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</si>
  <si>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</si>
  <si>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</si>
  <si>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</si>
  <si>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</si>
  <si>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</si>
  <si>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{cbbb0a7d-b3b3-4c01-9b44-bfc1525316b3}</t>
  </si>
  <si>
    <t>2</t>
  </si>
  <si>
    <t>02</t>
  </si>
  <si>
    <t>Zdravotechnika</t>
  </si>
  <si>
    <t>{e06e42b3-af6f-4ae7-8cab-d35e65973a0c}</t>
  </si>
  <si>
    <t>03</t>
  </si>
  <si>
    <t>Vytápění</t>
  </si>
  <si>
    <t>{599cef20-c532-42bb-b487-adfdd2c85e73}</t>
  </si>
  <si>
    <t>04</t>
  </si>
  <si>
    <t>Elektroinstalace</t>
  </si>
  <si>
    <t>{4aff481e-f0ec-4b0a-80d2-e1a7447ad3a3}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</si>
  <si>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</si>
  <si>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</si>
  <si>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</si>
  <si>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</si>
  <si>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</si>
  <si>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</si>
  <si>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</si>
  <si>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</si>
  <si>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</si>
  <si>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</si>
  <si>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</si>
  <si>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  61 - Úprava povrchů vnitřních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</si>
  <si>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</si>
  <si>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</si>
  <si>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</si>
  <si>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</si>
  <si>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</si>
  <si>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</si>
  <si>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</si>
  <si>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</si>
  <si>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</si>
  <si>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</si>
  <si>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</si>
  <si>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</si>
  <si>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</si>
  <si>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</si>
  <si>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</si>
  <si>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</si>
  <si>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</si>
  <si>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</si>
  <si>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</si>
  <si>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</si>
  <si>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</si>
  <si>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</si>
  <si>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</si>
  <si>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</si>
  <si>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</si>
  <si>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</si>
  <si>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</si>
  <si>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</si>
  <si>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</si>
  <si>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</si>
  <si>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</si>
  <si>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</si>
  <si>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311272031</t>
  </si>
  <si>
    <t>Zdivo z pórobetonových tvárnic hladkých přes P2 do P4 přes 450 do 600 kg/m3 na tenkovrstvou maltu tl 200 mm</t>
  </si>
  <si>
    <t>m2</t>
  </si>
  <si>
    <t>4</t>
  </si>
  <si>
    <t>1850978526</t>
  </si>
  <si>
    <t>VV</t>
  </si>
  <si>
    <t>m.č. 1.16</t>
  </si>
  <si>
    <t>1,700*1,450</t>
  </si>
  <si>
    <t>m.č. 2.06</t>
  </si>
  <si>
    <t>1,700*1,425</t>
  </si>
  <si>
    <t>Součet</t>
  </si>
  <si>
    <t>342272225</t>
  </si>
  <si>
    <t>Příčka z pórobetonových hladkých tvárnic na tenkovrstvou maltu tl 100 mm</t>
  </si>
  <si>
    <t>1737267478</t>
  </si>
  <si>
    <t>1,200*1,300</t>
  </si>
  <si>
    <t>2*0,800*1,450</t>
  </si>
  <si>
    <t>m.č. 1.18</t>
  </si>
  <si>
    <t>1,940*2,300</t>
  </si>
  <si>
    <t>1,200*1,275</t>
  </si>
  <si>
    <t>2*0,800*1,425</t>
  </si>
  <si>
    <t>m.č. 2.08</t>
  </si>
  <si>
    <t>2,450*2,275</t>
  </si>
  <si>
    <t>346272256</t>
  </si>
  <si>
    <t>Přizdívka z pórobetonových tvárnic tl 150 mm</t>
  </si>
  <si>
    <t>1657114551</t>
  </si>
  <si>
    <t>1,620*3,175</t>
  </si>
  <si>
    <t>0,900*1,300</t>
  </si>
  <si>
    <t>1,090*3,045</t>
  </si>
  <si>
    <t>1,400*1,275</t>
  </si>
  <si>
    <t>346272266</t>
  </si>
  <si>
    <t>Přizdívka z pórobetonových tvárnic tl 200 mm</t>
  </si>
  <si>
    <t>-2063226098</t>
  </si>
  <si>
    <t>(3,370+0,740+0,230)*3,175</t>
  </si>
  <si>
    <t>(3,370+0,740+0,230)*3,045</t>
  </si>
  <si>
    <t>6</t>
  </si>
  <si>
    <t>Úpravy povrchů, podlahy a osazování výplní</t>
  </si>
  <si>
    <t>5</t>
  </si>
  <si>
    <t>619991011</t>
  </si>
  <si>
    <t>Obalení konstrukcí a prvků fólií přilepenou lepící páskou</t>
  </si>
  <si>
    <t>-1309424938</t>
  </si>
  <si>
    <t>6*1,200*1,500</t>
  </si>
  <si>
    <t>631311115</t>
  </si>
  <si>
    <t>Mazanina tl do 80 mm z betonu prostého bez zvýšených nároků na prostředí tř. C 20/25</t>
  </si>
  <si>
    <t>m3</t>
  </si>
  <si>
    <t>-1137129560</t>
  </si>
  <si>
    <t>p02</t>
  </si>
  <si>
    <t>21,000*0,080</t>
  </si>
  <si>
    <t>7</t>
  </si>
  <si>
    <t>631319011</t>
  </si>
  <si>
    <t>Příplatek k mazanině tl do 80 mm za přehlazení povrchu</t>
  </si>
  <si>
    <t>-1688159273</t>
  </si>
  <si>
    <t>8</t>
  </si>
  <si>
    <t>631319171</t>
  </si>
  <si>
    <t>Příplatek k mazanině tl do 80 mm za stržení povrchu spodní vrstvy před vložením výztuže</t>
  </si>
  <si>
    <t>-1634165473</t>
  </si>
  <si>
    <t>9</t>
  </si>
  <si>
    <t>631319195</t>
  </si>
  <si>
    <t>Příplatek k mazanině tl do 80 mm za plochu do 5 m2</t>
  </si>
  <si>
    <t>-63029945</t>
  </si>
  <si>
    <t>p02 (m.č. 2.08)</t>
  </si>
  <si>
    <t>1,270*0,080</t>
  </si>
  <si>
    <t>10</t>
  </si>
  <si>
    <t>631362021</t>
  </si>
  <si>
    <t>Výztuž mazanin svařovanými sítěmi Kari</t>
  </si>
  <si>
    <t>t</t>
  </si>
  <si>
    <t>-1972539613</t>
  </si>
  <si>
    <t>KH30</t>
  </si>
  <si>
    <t>5*0,02664</t>
  </si>
  <si>
    <t>11</t>
  </si>
  <si>
    <t>632441113</t>
  </si>
  <si>
    <t>Potěr anhydritový samonivelační tl do 40 mm ze suchých směsí</t>
  </si>
  <si>
    <t>503903682</t>
  </si>
  <si>
    <t>p01</t>
  </si>
  <si>
    <t>21,000</t>
  </si>
  <si>
    <t>12</t>
  </si>
  <si>
    <t>633811111</t>
  </si>
  <si>
    <t>Broušení nerovností betonových podlah do 2 mm - stržení šlemu</t>
  </si>
  <si>
    <t>-1655367428</t>
  </si>
  <si>
    <t>13</t>
  </si>
  <si>
    <t>634111113</t>
  </si>
  <si>
    <t>Obvodová dilatace pružnou těsnicí páskou mezi stěnou a mazaninou nebo potěrem v 80 mm</t>
  </si>
  <si>
    <t>m</t>
  </si>
  <si>
    <t>-747289485</t>
  </si>
  <si>
    <t>3,370+1,925+1,200+0,100+1,200+1,515+1,900+0,200+1,700+0,600+0,200+1,800+2,170+1,000+1,040+2,670+0,800+0,100+2,400+0,100+1,000+1,470</t>
  </si>
  <si>
    <t>0,900+0,940+0,900+0,940</t>
  </si>
  <si>
    <t>3,360+1,925+1,200+0,100+1,200+1,515+1,900+0,200+1,700+0,600+0,200+1,800+2,170+1,500+1,050+2,170+0,800+0,100+2,470+0,100+1,000+1,400</t>
  </si>
  <si>
    <t>1,400+0,950+1,400+0,950</t>
  </si>
  <si>
    <t>61</t>
  </si>
  <si>
    <t>Úprava povrchů vnitřních</t>
  </si>
  <si>
    <t>14</t>
  </si>
  <si>
    <t>611131121</t>
  </si>
  <si>
    <t>Penetrační disperzní nátěr vnitřních stropů nanášený ručně</t>
  </si>
  <si>
    <t>303771530</t>
  </si>
  <si>
    <t>m.č. 1.16 + 1.18</t>
  </si>
  <si>
    <t>m.č. 2.06 + 2.08</t>
  </si>
  <si>
    <t>611142001</t>
  </si>
  <si>
    <t>Potažení vnitřních stropů sklovláknitým pletivem vtlačeným do tenkovrstvé hmoty</t>
  </si>
  <si>
    <t>-1725324517</t>
  </si>
  <si>
    <t>16</t>
  </si>
  <si>
    <t>611311131</t>
  </si>
  <si>
    <t>Potažení vnitřních rovných stropů vápenným štukem tloušťky do 3 mm</t>
  </si>
  <si>
    <t>-518706870</t>
  </si>
  <si>
    <t>17</t>
  </si>
  <si>
    <t>612131121</t>
  </si>
  <si>
    <t>Penetrační disperzní nátěr vnitřních stěn nanášený ručně</t>
  </si>
  <si>
    <t>-1559016169</t>
  </si>
  <si>
    <t>(3,370+1,925+1,200+0,100+1,200+1,515+1,900+0,200+1,700+0,600+0,200+1,800+2,170+1,000+1,040+2,670+0,800+0,100+2,400+0,100+1,000+1,470)*(3,075-1,800)</t>
  </si>
  <si>
    <t>(0,900+0,940+0,900+0,940)*(3,075-1,800)</t>
  </si>
  <si>
    <t>(3,360+1,925+1,200+0,100+1,200+1,515+1,900+0,200+1,700+0,600+0,200+1,800+2,170+1,500+1,050+2,170+0,800+0,100+2,470+0,100+1,000+1,400)*(2,970-1,800)</t>
  </si>
  <si>
    <t>(1,400+0,950+1,400+0,950)*(2,970-1,800)</t>
  </si>
  <si>
    <t>18</t>
  </si>
  <si>
    <t>612142001</t>
  </si>
  <si>
    <t>Potažení vnitřních stěn sklovláknitým pletivem vtlačeným do tenkovrstvé hmoty</t>
  </si>
  <si>
    <t>-1199425562</t>
  </si>
  <si>
    <t>19</t>
  </si>
  <si>
    <t>612311131</t>
  </si>
  <si>
    <t>Potažení vnitřních stěn vápenným štukem tloušťky do 3 mm</t>
  </si>
  <si>
    <t>-301265594</t>
  </si>
  <si>
    <t>Ostatní konstrukce a práce, bourání</t>
  </si>
  <si>
    <t>20</t>
  </si>
  <si>
    <t>962032241</t>
  </si>
  <si>
    <t>Bourání zdiva z cihel pálených nebo vápenopískových na MC přes 1 m3</t>
  </si>
  <si>
    <t>-1381101818</t>
  </si>
  <si>
    <t>2,080*0,200*1,330</t>
  </si>
  <si>
    <t>2,045*0,200*1,330</t>
  </si>
  <si>
    <t>965042141</t>
  </si>
  <si>
    <t>Bourání podkladů pod dlažby nebo mazanin betonových nebo z litého asfaltu tl do 100 mm pl přes 4 m2</t>
  </si>
  <si>
    <t>-1017671361</t>
  </si>
  <si>
    <t>21,000*0,100</t>
  </si>
  <si>
    <t>21,000*0,075</t>
  </si>
  <si>
    <t>94</t>
  </si>
  <si>
    <t>Lešení a stavební výtahy</t>
  </si>
  <si>
    <t>22</t>
  </si>
  <si>
    <t>949101111</t>
  </si>
  <si>
    <t>Lešení pomocné pro objekty pozemních staveb s lešeňovou podlahou v do 1,9 m zatížení do 150 kg/m2</t>
  </si>
  <si>
    <t>-1972108409</t>
  </si>
  <si>
    <t>95</t>
  </si>
  <si>
    <t>Různé dokončovací konstrukce a práce pozemních staveb</t>
  </si>
  <si>
    <t>23</t>
  </si>
  <si>
    <t>952901111</t>
  </si>
  <si>
    <t>Vyčištění budov bytové a občanské výstavby při výšce podlaží do 4 m</t>
  </si>
  <si>
    <t>682764137</t>
  </si>
  <si>
    <t>997</t>
  </si>
  <si>
    <t>Přesun sutě</t>
  </si>
  <si>
    <t>24</t>
  </si>
  <si>
    <t>997013213</t>
  </si>
  <si>
    <t>Vnitrostaveništní doprava suti a vybouraných hmot pro budovy v do 12 m ručně</t>
  </si>
  <si>
    <t>-950817845</t>
  </si>
  <si>
    <t>25</t>
  </si>
  <si>
    <t>997013501</t>
  </si>
  <si>
    <t>Odvoz suti a vybouraných hmot na skládku nebo meziskládku do 1 km se složením</t>
  </si>
  <si>
    <t>235382063</t>
  </si>
  <si>
    <t>26</t>
  </si>
  <si>
    <t>997013509</t>
  </si>
  <si>
    <t>Příplatek k odvozu suti a vybouraných hmot na skládku ZKD 1 km přes 1 km</t>
  </si>
  <si>
    <t>-1240409105</t>
  </si>
  <si>
    <t>23,431*24 'Přepočtené koeficientem množství</t>
  </si>
  <si>
    <t>27</t>
  </si>
  <si>
    <t>997013631</t>
  </si>
  <si>
    <t>Poplatek za uložení na skládce (skládkovné) stavebního odpadu směsného kód odpadu 17 09 04</t>
  </si>
  <si>
    <t>-1330524240</t>
  </si>
  <si>
    <t>998</t>
  </si>
  <si>
    <t>Přesun hmot</t>
  </si>
  <si>
    <t>28</t>
  </si>
  <si>
    <t>998018002</t>
  </si>
  <si>
    <t>Přesun hmot ruční pro budovy v do 12 m</t>
  </si>
  <si>
    <t>1575987471</t>
  </si>
  <si>
    <t>PSV</t>
  </si>
  <si>
    <t>Práce a dodávky PSV</t>
  </si>
  <si>
    <t>713</t>
  </si>
  <si>
    <t>Izolace tepelné</t>
  </si>
  <si>
    <t>29</t>
  </si>
  <si>
    <t>713121111</t>
  </si>
  <si>
    <t>Montáž izolace tepelné podlah volně kladenými rohožemi, pásy, dílci, deskami 1 vrstva</t>
  </si>
  <si>
    <t>-647989860</t>
  </si>
  <si>
    <t>30</t>
  </si>
  <si>
    <t>M</t>
  </si>
  <si>
    <t>28372303</t>
  </si>
  <si>
    <t>deska EPS 100 do plochých střech a podlah λ=0,037 tl 40mm</t>
  </si>
  <si>
    <t>32</t>
  </si>
  <si>
    <t>-1782588426</t>
  </si>
  <si>
    <t>21*1,02 'Přepočtené koeficientem množství</t>
  </si>
  <si>
    <t>31</t>
  </si>
  <si>
    <t>713191133</t>
  </si>
  <si>
    <t>Montáž izolace tepelné podlah, stropů vrchem nebo střech překrytí fólií s přelepeným spojem</t>
  </si>
  <si>
    <t>155474624</t>
  </si>
  <si>
    <t>5907758504956</t>
  </si>
  <si>
    <t>zakrývací fólie 4 x 5 m extra silná 41 µm</t>
  </si>
  <si>
    <t>kus</t>
  </si>
  <si>
    <t>1706117776</t>
  </si>
  <si>
    <t>33</t>
  </si>
  <si>
    <t>8595140129633</t>
  </si>
  <si>
    <t>lepidlo v pásce profi 38 mm / 50 m</t>
  </si>
  <si>
    <t>-205567919</t>
  </si>
  <si>
    <t>34</t>
  </si>
  <si>
    <t>998713102</t>
  </si>
  <si>
    <t>Přesun hmot tonážní pro izolace tepelné v objektech v do 12 m</t>
  </si>
  <si>
    <t>-104855333</t>
  </si>
  <si>
    <t>35</t>
  </si>
  <si>
    <t>998713181</t>
  </si>
  <si>
    <t>Příplatek k přesunu hmot tonážní 713 prováděný bez použití mechanizace</t>
  </si>
  <si>
    <t>2094445683</t>
  </si>
  <si>
    <t>763</t>
  </si>
  <si>
    <t>Konstrukce suché výstavby</t>
  </si>
  <si>
    <t>36</t>
  </si>
  <si>
    <t>763411216</t>
  </si>
  <si>
    <t>Dělící přepážky k pisoárům, kompaktní desky tl 13 mm</t>
  </si>
  <si>
    <t>-2002468740</t>
  </si>
  <si>
    <t>t01</t>
  </si>
  <si>
    <t>8*0,550*0,800</t>
  </si>
  <si>
    <t>37</t>
  </si>
  <si>
    <t>998763302</t>
  </si>
  <si>
    <t>Přesun hmot tonážní pro sádrokartonové konstrukce v objektech v do 12 m</t>
  </si>
  <si>
    <t>1802019271</t>
  </si>
  <si>
    <t>38</t>
  </si>
  <si>
    <t>998763381</t>
  </si>
  <si>
    <t>Příplatek k přesunu hmot tonážní 763 SDK prováděný bez použití mechanizace</t>
  </si>
  <si>
    <t>995890439</t>
  </si>
  <si>
    <t>766</t>
  </si>
  <si>
    <t>Konstrukce truhlářské</t>
  </si>
  <si>
    <t>39</t>
  </si>
  <si>
    <t>766660001</t>
  </si>
  <si>
    <t>Montáž dveřních křídel otvíravých jednokřídlových š do 0,8 m do ocelové zárubně</t>
  </si>
  <si>
    <t>209222283</t>
  </si>
  <si>
    <t>40</t>
  </si>
  <si>
    <t>61162085</t>
  </si>
  <si>
    <t>dveře jednokřídlé dřevotřískové povrch laminátový plné 700x1970/2100mm</t>
  </si>
  <si>
    <t>1215777731</t>
  </si>
  <si>
    <t>41</t>
  </si>
  <si>
    <t>61162092</t>
  </si>
  <si>
    <t>1726182068</t>
  </si>
  <si>
    <t>42</t>
  </si>
  <si>
    <t>766682111</t>
  </si>
  <si>
    <t>Montáž zárubní obložkových pro dveře jednokřídlové tl stěny do 170 mm</t>
  </si>
  <si>
    <t>151877886</t>
  </si>
  <si>
    <t>43</t>
  </si>
  <si>
    <t>55331456</t>
  </si>
  <si>
    <t>zárubeň jednokřídlá ocelová obložková šroubovací tl stěny 75-100mm rozměru 700/1970, 2100mm</t>
  </si>
  <si>
    <t>1437261461</t>
  </si>
  <si>
    <t>44</t>
  </si>
  <si>
    <t>766691914</t>
  </si>
  <si>
    <t>Vyvěšení nebo zavěšení dřevěných křídel dveří pl do 2 m2</t>
  </si>
  <si>
    <t>201237735</t>
  </si>
  <si>
    <t>45</t>
  </si>
  <si>
    <t>998766102</t>
  </si>
  <si>
    <t>Přesun hmot tonážní pro konstrukce truhlářské v objektech v do 12 m</t>
  </si>
  <si>
    <t>1637293301</t>
  </si>
  <si>
    <t>46</t>
  </si>
  <si>
    <t>998766181</t>
  </si>
  <si>
    <t>Příplatek k přesunu hmot tonážní 766 prováděný bez použití mechanizace</t>
  </si>
  <si>
    <t>-415029522</t>
  </si>
  <si>
    <t>771</t>
  </si>
  <si>
    <t>Podlahy z dlaždic</t>
  </si>
  <si>
    <t>47</t>
  </si>
  <si>
    <t>771121011</t>
  </si>
  <si>
    <t>Nátěr penetrační na podlahu</t>
  </si>
  <si>
    <t>-514451002</t>
  </si>
  <si>
    <t>48</t>
  </si>
  <si>
    <t>771571810</t>
  </si>
  <si>
    <t>Demontáž podlah z dlaždic keramických kladených do malty</t>
  </si>
  <si>
    <t>-510952862</t>
  </si>
  <si>
    <t>49</t>
  </si>
  <si>
    <t>771574115</t>
  </si>
  <si>
    <t>Montáž podlah keramických hladkých lepených flexibilním lepidlem do 25 ks/m2</t>
  </si>
  <si>
    <t>874417047</t>
  </si>
  <si>
    <t>50</t>
  </si>
  <si>
    <t>59761406</t>
  </si>
  <si>
    <t>dlažba keramická slinutá protiskluzná do interiéru i exteriéru pro vysoké mechanické namáhání přes 22 do 25ks/m2</t>
  </si>
  <si>
    <t>-994865698</t>
  </si>
  <si>
    <t>P</t>
  </si>
  <si>
    <t>Poznámka k položce:
náklady dle výkresů spárořezů z dlažby RAKO COLOR TWO</t>
  </si>
  <si>
    <t>42*1,1 'Přepočtené koeficientem množství</t>
  </si>
  <si>
    <t>51</t>
  </si>
  <si>
    <t>771577111</t>
  </si>
  <si>
    <t>Příplatek k montáži podlah keramických lepených flexibilním lepidlem za plochu do 5 m2</t>
  </si>
  <si>
    <t>1278788484</t>
  </si>
  <si>
    <t>p01 (m.č. 1.18)</t>
  </si>
  <si>
    <t>0,850</t>
  </si>
  <si>
    <t>1,270</t>
  </si>
  <si>
    <t>52</t>
  </si>
  <si>
    <t>771591115</t>
  </si>
  <si>
    <t>Podlahy spárování silikonem</t>
  </si>
  <si>
    <t>-1756792211</t>
  </si>
  <si>
    <t>53</t>
  </si>
  <si>
    <t>771591207</t>
  </si>
  <si>
    <t>Montáž izolace pod dlažbu nátěrem nebo stěrkou ve dvou vrstvách</t>
  </si>
  <si>
    <t>1267432991</t>
  </si>
  <si>
    <t>54</t>
  </si>
  <si>
    <t>8595140101844</t>
  </si>
  <si>
    <t>koupelnová izolace 8 kg</t>
  </si>
  <si>
    <t>kg</t>
  </si>
  <si>
    <t>-82841093</t>
  </si>
  <si>
    <t>55</t>
  </si>
  <si>
    <t>771591237</t>
  </si>
  <si>
    <t>Montáž těsnícího pásu pro styčné nebo dilatační spáry</t>
  </si>
  <si>
    <t>-1346235867</t>
  </si>
  <si>
    <t>56</t>
  </si>
  <si>
    <t>8595140100267</t>
  </si>
  <si>
    <t>těsnicí pás 120 mm / 10 m klasik červený</t>
  </si>
  <si>
    <t>-750051725</t>
  </si>
  <si>
    <t>57</t>
  </si>
  <si>
    <t>771592011</t>
  </si>
  <si>
    <t>Čištění vnitřních ploch podlah nebo schodišť po položení dlažby chemickými prostředky</t>
  </si>
  <si>
    <t>-1592159577</t>
  </si>
  <si>
    <t>58</t>
  </si>
  <si>
    <t>998771102</t>
  </si>
  <si>
    <t>Přesun hmot tonážní pro podlahy z dlaždic v objektech v do 12 m</t>
  </si>
  <si>
    <t>-101309846</t>
  </si>
  <si>
    <t>59</t>
  </si>
  <si>
    <t>998771181</t>
  </si>
  <si>
    <t>Příplatek k přesunu hmot tonážní 771 prováděný bez použití mechanizace</t>
  </si>
  <si>
    <t>-541885159</t>
  </si>
  <si>
    <t>781</t>
  </si>
  <si>
    <t>Dokončovací práce - obklady</t>
  </si>
  <si>
    <t>60</t>
  </si>
  <si>
    <t>781121011</t>
  </si>
  <si>
    <t>Nátěr penetrační na stěnu</t>
  </si>
  <si>
    <t>-1020719120</t>
  </si>
  <si>
    <t>(3,370+1,925+1,200+0,100+1,200+1,515+1,900+0,200+1,700+0,600+0,200+1,800+2,170+1,000+1,040+2,670+0,800+0,100+2,400+0,100+1,000+1,470)*1,800</t>
  </si>
  <si>
    <t>(0,900+0,940+0,900+0,940)*1,800</t>
  </si>
  <si>
    <t>(3,360+1,925+1,200+0,100+1,200+1,515+1,900+0,200+1,700+0,600+0,200+1,800+2,170+1,500+1,050+2,170+0,800+0,100+2,470+0,100+1,000+1,400)*1,800</t>
  </si>
  <si>
    <t>(1,400+0,950+1,400+0,950)*1,800</t>
  </si>
  <si>
    <t>781131207</t>
  </si>
  <si>
    <t>Montáž izolace nátěrem nebo stěrkou ve dvou vrstvách</t>
  </si>
  <si>
    <t>-1695577439</t>
  </si>
  <si>
    <t>(3,370+1,925+1,200+0,100+1,200+1,515+1,900+0,200+1,700+0,600+0,200+1,800+2,170+1,000+1,040+2,670+0,800+0,100+2,400+0,100+1,000+1,470)*0,200</t>
  </si>
  <si>
    <t>2,400*(1,800-0,200)</t>
  </si>
  <si>
    <t>(0,900+0,940+0,900+0,940)*0,200</t>
  </si>
  <si>
    <t>(3,360+1,925+1,200+0,100+1,200+1,515+1,900+0,200+1,700+0,600+0,200+1,800+2,170+1,500+1,050+2,170+0,800+0,100+2,470+0,100+1,000+1,400)*0,200</t>
  </si>
  <si>
    <t>2,470*(1,800-0,200)</t>
  </si>
  <si>
    <t>(1,400+0,950+1,400+0,950)*0,200</t>
  </si>
  <si>
    <t>62</t>
  </si>
  <si>
    <t>-13424936</t>
  </si>
  <si>
    <t>63</t>
  </si>
  <si>
    <t>781151031</t>
  </si>
  <si>
    <t>Celoplošné vyrovnání podkladu stěrkou tl 3 mm</t>
  </si>
  <si>
    <t>520575750</t>
  </si>
  <si>
    <t>64</t>
  </si>
  <si>
    <t>781151041</t>
  </si>
  <si>
    <t>Příplatek k cenám celoplošné vyrovnání stěrkou za každý další 1 mm přes tl  3 mm</t>
  </si>
  <si>
    <t>-1877910854</t>
  </si>
  <si>
    <t>117,54*7 'Přepočtené koeficientem množství</t>
  </si>
  <si>
    <t>65</t>
  </si>
  <si>
    <t>781471810</t>
  </si>
  <si>
    <t>Demontáž obkladů z obkladaček keramických kladených do malty</t>
  </si>
  <si>
    <t>-882110497</t>
  </si>
  <si>
    <t>66</t>
  </si>
  <si>
    <t>781474117</t>
  </si>
  <si>
    <t>Montáž obkladů vnitřních keramických hladkých do 45 ks/m2 lepených flexibilním lepidlem</t>
  </si>
  <si>
    <t>2076810332</t>
  </si>
  <si>
    <t>67</t>
  </si>
  <si>
    <t>59761255</t>
  </si>
  <si>
    <t>obklad keramický hladký přes 35 do 45ks/m2</t>
  </si>
  <si>
    <t>391021482</t>
  </si>
  <si>
    <t>Poznámka k položce:
náklady dle výkresů spárořezů z obkladu RAKO COLOR ONE</t>
  </si>
  <si>
    <t>117,54*1,1 'Přepočtené koeficientem množství</t>
  </si>
  <si>
    <t>68</t>
  </si>
  <si>
    <t>781477112</t>
  </si>
  <si>
    <t>Příplatek k montáži obkladů vnitřních keramických hladkých za omezený prostor</t>
  </si>
  <si>
    <t>2134817871</t>
  </si>
  <si>
    <t>69</t>
  </si>
  <si>
    <t>781491021</t>
  </si>
  <si>
    <t>Montáž zrcadel plochy do 1 m2 lepených silikonovým tmelem na keramický obklad</t>
  </si>
  <si>
    <t>815240121</t>
  </si>
  <si>
    <t>6,000</t>
  </si>
  <si>
    <t>70</t>
  </si>
  <si>
    <t>63465126</t>
  </si>
  <si>
    <t>1949761361</t>
  </si>
  <si>
    <t>71</t>
  </si>
  <si>
    <t>781494111</t>
  </si>
  <si>
    <t>Plastové profily rohové lepené flexibilním lepidlem</t>
  </si>
  <si>
    <t>-345009385</t>
  </si>
  <si>
    <t>9*1,800</t>
  </si>
  <si>
    <t>6*1,350</t>
  </si>
  <si>
    <t>2*1,200</t>
  </si>
  <si>
    <t>1,200+0,100+1,200+1,700+0,200+1,700+(2*(0,800+0,100+0,800))</t>
  </si>
  <si>
    <t>8*1,800</t>
  </si>
  <si>
    <t>72</t>
  </si>
  <si>
    <t>781495141</t>
  </si>
  <si>
    <t>Průnik obkladem kruhový do DN 30</t>
  </si>
  <si>
    <t>1000839424</t>
  </si>
  <si>
    <t>73</t>
  </si>
  <si>
    <t>781495142</t>
  </si>
  <si>
    <t>Průnik obkladem kruhový do DN 90</t>
  </si>
  <si>
    <t>1018768697</t>
  </si>
  <si>
    <t>74</t>
  </si>
  <si>
    <t>781495143</t>
  </si>
  <si>
    <t>Průnik obkladem kruhový přes DN 90</t>
  </si>
  <si>
    <t>-538509187</t>
  </si>
  <si>
    <t>75</t>
  </si>
  <si>
    <t>781495153</t>
  </si>
  <si>
    <t>Průnik obkladem hranatý o delší straně přes 90 mm</t>
  </si>
  <si>
    <t>749139708</t>
  </si>
  <si>
    <t>76</t>
  </si>
  <si>
    <t>781495211</t>
  </si>
  <si>
    <t>Čištění vnitřních ploch stěn po provedení obkladu chemickými prostředky</t>
  </si>
  <si>
    <t>1120466787</t>
  </si>
  <si>
    <t>77</t>
  </si>
  <si>
    <t>781674111</t>
  </si>
  <si>
    <t>Montáž obkladů parapetů šířky do 100 mm z dlaždic keramických lepených flexibilním lepidlem</t>
  </si>
  <si>
    <t>1211000891</t>
  </si>
  <si>
    <t>1,200+(2*0,800)</t>
  </si>
  <si>
    <t>78</t>
  </si>
  <si>
    <t>-1726419564</t>
  </si>
  <si>
    <t>5,6*0,11 'Přepočtené koeficientem množství</t>
  </si>
  <si>
    <t>79</t>
  </si>
  <si>
    <t>781674112</t>
  </si>
  <si>
    <t>Montáž obkladů parapetů šířky do 150 mm z dlaždic keramických lepených flexibilním lepidlem</t>
  </si>
  <si>
    <t>1555348781</t>
  </si>
  <si>
    <t>0,900</t>
  </si>
  <si>
    <t>1,400</t>
  </si>
  <si>
    <t>80</t>
  </si>
  <si>
    <t>2092173440</t>
  </si>
  <si>
    <t>2,3*0,165 'Přepočtené koeficientem množství</t>
  </si>
  <si>
    <t>81</t>
  </si>
  <si>
    <t>781674113</t>
  </si>
  <si>
    <t>Montáž obkladů parapetů šířky do 200 mm z dlaždic keramických lepených flexibilním lepidlem</t>
  </si>
  <si>
    <t>1406465876</t>
  </si>
  <si>
    <t>1,700</t>
  </si>
  <si>
    <t>82</t>
  </si>
  <si>
    <t>-662688124</t>
  </si>
  <si>
    <t>3,4*0,22 'Přepočtené koeficientem množství</t>
  </si>
  <si>
    <t>83</t>
  </si>
  <si>
    <t>998781102</t>
  </si>
  <si>
    <t>Přesun hmot tonážní pro obklady keramické v objektech v do 12 m</t>
  </si>
  <si>
    <t>-1726279182</t>
  </si>
  <si>
    <t>84</t>
  </si>
  <si>
    <t>998781181</t>
  </si>
  <si>
    <t>Příplatek k přesunu hmot tonážní 781 prováděný bez použití mechanizace</t>
  </si>
  <si>
    <t>-1486418617</t>
  </si>
  <si>
    <t>783</t>
  </si>
  <si>
    <t>Dokončovací práce - nátěry</t>
  </si>
  <si>
    <t>85</t>
  </si>
  <si>
    <t>783000121</t>
  </si>
  <si>
    <t>Ochrana konstrukcí nebo prvků při provádění nátěrů olepením páskou</t>
  </si>
  <si>
    <t>-968767133</t>
  </si>
  <si>
    <t>d01</t>
  </si>
  <si>
    <t>2*(1,970+0,800+1,970)</t>
  </si>
  <si>
    <t>d02</t>
  </si>
  <si>
    <t>2*(1,970+0,700+1,970)</t>
  </si>
  <si>
    <t>d03</t>
  </si>
  <si>
    <t>d04</t>
  </si>
  <si>
    <t>86</t>
  </si>
  <si>
    <t>8595140120074</t>
  </si>
  <si>
    <t>krepová páska maskovací do 60°  50 mm / 50 m</t>
  </si>
  <si>
    <t>1146071490</t>
  </si>
  <si>
    <t>50*1,05 'Přepočtené koeficientem množství</t>
  </si>
  <si>
    <t>87</t>
  </si>
  <si>
    <t>783315101</t>
  </si>
  <si>
    <t>Mezinátěr jednonásobný syntetický standardní zámečnických konstrukcí</t>
  </si>
  <si>
    <t>-1171926737</t>
  </si>
  <si>
    <t>0,800*1,970</t>
  </si>
  <si>
    <t>0,700*1,970</t>
  </si>
  <si>
    <t>88</t>
  </si>
  <si>
    <t>783317101</t>
  </si>
  <si>
    <t>Krycí jednonásobný syntetický standardní nátěr zámečnických konstrukcí</t>
  </si>
  <si>
    <t>771708826</t>
  </si>
  <si>
    <t>784</t>
  </si>
  <si>
    <t>Dokončovací práce - malby a tapety</t>
  </si>
  <si>
    <t>89</t>
  </si>
  <si>
    <t>784121001</t>
  </si>
  <si>
    <t>Oškrabání malby v mísnostech výšky do 3,80 m</t>
  </si>
  <si>
    <t>1637847587</t>
  </si>
  <si>
    <t>42,000+79,776</t>
  </si>
  <si>
    <t>90</t>
  </si>
  <si>
    <t>784121011</t>
  </si>
  <si>
    <t>Rozmývání podkladu po oškrabání malby v místnostech výšky do 3,80 m</t>
  </si>
  <si>
    <t>-1122699669</t>
  </si>
  <si>
    <t>91</t>
  </si>
  <si>
    <t>784121031</t>
  </si>
  <si>
    <t>Mydlení podkladu v místnostech výšky do 3,80 m</t>
  </si>
  <si>
    <t>-394734171</t>
  </si>
  <si>
    <t>92</t>
  </si>
  <si>
    <t>784171101</t>
  </si>
  <si>
    <t>Zakrytí vnitřních podlah včetně pozdějšího odkrytí</t>
  </si>
  <si>
    <t>-1644512225</t>
  </si>
  <si>
    <t>93</t>
  </si>
  <si>
    <t>5907758504895</t>
  </si>
  <si>
    <t>zakrývací fólie 4 x 5 m standard 4-5 µm</t>
  </si>
  <si>
    <t>1267885432</t>
  </si>
  <si>
    <t>784211101</t>
  </si>
  <si>
    <t>Dvojnásobné bílé malby ze směsí za mokra výborně otěruvzdorných v místnostech výšky do 3,80 m</t>
  </si>
  <si>
    <t>52878972</t>
  </si>
  <si>
    <t>02 - Zdravotechnika</t>
  </si>
  <si>
    <t xml:space="preserve">    712 - Povlakové krytiny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</si>
  <si>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</si>
  <si>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</si>
  <si>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</si>
  <si>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</si>
  <si>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HZS - Hodinové zúčtovací sazby</t>
  </si>
  <si>
    <t>VRN - Vedlejší rozpočtové náklady</t>
  </si>
  <si>
    <t xml:space="preserve">    VRN1 - Průzkumné, geodetické a projektové práce</t>
  </si>
  <si>
    <t>359901212</t>
  </si>
  <si>
    <t>Monitoring stoky jakékoli výšky na stávající kanalizaci</t>
  </si>
  <si>
    <t>1879293007</t>
  </si>
  <si>
    <t>612325101</t>
  </si>
  <si>
    <t>Vápenocementová hrubá omítka rýh ve stěnách šířky do 150 mm</t>
  </si>
  <si>
    <t>777520933</t>
  </si>
  <si>
    <t>(66,000+92,000)*0,150</t>
  </si>
  <si>
    <t>974031164</t>
  </si>
  <si>
    <t>Vysekání rýh ve zdivu cihelném hl do 150 mm š do 150 mm</t>
  </si>
  <si>
    <t>-1254107688</t>
  </si>
  <si>
    <t>66,000+92,000</t>
  </si>
  <si>
    <t>1293389946</t>
  </si>
  <si>
    <t>1538556782</t>
  </si>
  <si>
    <t>1058699886</t>
  </si>
  <si>
    <t>1035712406</t>
  </si>
  <si>
    <t>-1635616426</t>
  </si>
  <si>
    <t>8,14*24 'Přepočtené koeficientem množství</t>
  </si>
  <si>
    <t>1403859849</t>
  </si>
  <si>
    <t>537461012</t>
  </si>
  <si>
    <t>712</t>
  </si>
  <si>
    <t>Povlakové krytiny</t>
  </si>
  <si>
    <t>712941963</t>
  </si>
  <si>
    <t>Provedení údržby průniků povlakové krytiny vpustí, ventilací a komínů pásy přitavením NAIP</t>
  </si>
  <si>
    <t>-1572620107</t>
  </si>
  <si>
    <t>62832001</t>
  </si>
  <si>
    <t>pás asfaltový natavitelný oxidovaný tl 3,5mm typu V60 S35 s vložkou ze skleněné rohože, s jemnozrnným minerálním posypem</t>
  </si>
  <si>
    <t>-1485162660</t>
  </si>
  <si>
    <t>998712102</t>
  </si>
  <si>
    <t>Přesun hmot tonážní tonážní pro krytiny povlakové v objektech v do 12 m</t>
  </si>
  <si>
    <t>1183068462</t>
  </si>
  <si>
    <t>998712181</t>
  </si>
  <si>
    <t>Příplatek k přesunu hmot tonážní 712 prováděný bez použití mechanizace</t>
  </si>
  <si>
    <t>630795602</t>
  </si>
  <si>
    <t>721</t>
  </si>
  <si>
    <t>Zdravotechnika - vnitřní kanalizace</t>
  </si>
  <si>
    <t>721140802</t>
  </si>
  <si>
    <t>Demontáž potrubí litinové do DN 100</t>
  </si>
  <si>
    <t>245524389</t>
  </si>
  <si>
    <t>721140915</t>
  </si>
  <si>
    <t>Potrubí litinové propojení potrubí DN 100</t>
  </si>
  <si>
    <t>-2137390918</t>
  </si>
  <si>
    <t>721174042</t>
  </si>
  <si>
    <t>Potrubí kanalizační z PP připojovací DN 40</t>
  </si>
  <si>
    <t>962360895</t>
  </si>
  <si>
    <t>721174043</t>
  </si>
  <si>
    <t>Potrubí kanalizační z PP připojovací DN 50</t>
  </si>
  <si>
    <t>861870858</t>
  </si>
  <si>
    <t>721174044</t>
  </si>
  <si>
    <t>Potrubí kanalizační z PP připojovací DN 75</t>
  </si>
  <si>
    <t>2087750266</t>
  </si>
  <si>
    <t>721174045</t>
  </si>
  <si>
    <t>Potrubí kanalizační z PP připojovací DN 110</t>
  </si>
  <si>
    <t>-813373071</t>
  </si>
  <si>
    <t>721194104</t>
  </si>
  <si>
    <t>Vyvedení a upevnění odpadních výpustek DN 40</t>
  </si>
  <si>
    <t>1008415337</t>
  </si>
  <si>
    <t>721194109</t>
  </si>
  <si>
    <t>Vyvedení a upevnění odpadních výpustek DN 110</t>
  </si>
  <si>
    <t>-66052580</t>
  </si>
  <si>
    <t>721211405</t>
  </si>
  <si>
    <t>Vpusť podlahová s vodorovným odtokem DN 40/50 proti vzduté vodě</t>
  </si>
  <si>
    <t>-1658586381</t>
  </si>
  <si>
    <t>z01</t>
  </si>
  <si>
    <t>2,000</t>
  </si>
  <si>
    <t>721273153</t>
  </si>
  <si>
    <t>Hlavice ventilační polypropylen PP DN 110</t>
  </si>
  <si>
    <t>600393586</t>
  </si>
  <si>
    <t>721290111</t>
  </si>
  <si>
    <t>Zkouška těsnosti potrubí kanalizace vodou do DN 125</t>
  </si>
  <si>
    <t>-483092179</t>
  </si>
  <si>
    <t>10,000+6,000+2,000+48,000</t>
  </si>
  <si>
    <t>998721102</t>
  </si>
  <si>
    <t>Přesun hmot tonážní pro vnitřní kanalizace v objektech v do 12 m</t>
  </si>
  <si>
    <t>403022533</t>
  </si>
  <si>
    <t>998721181</t>
  </si>
  <si>
    <t>Příplatek k přesunu hmot tonážní 721 prováděný bez použití mechanizace</t>
  </si>
  <si>
    <t>-1393327138</t>
  </si>
  <si>
    <t>722</t>
  </si>
  <si>
    <t>Zdravotechnika - vnitřní vodovod</t>
  </si>
  <si>
    <t>722000001</t>
  </si>
  <si>
    <t>Termoregulační ventil na cirkulaci</t>
  </si>
  <si>
    <t>soubor</t>
  </si>
  <si>
    <t>848334981</t>
  </si>
  <si>
    <t>722000002</t>
  </si>
  <si>
    <t>Termostatický směšovač vody</t>
  </si>
  <si>
    <t>951219988</t>
  </si>
  <si>
    <t>722130801</t>
  </si>
  <si>
    <t>Demontáž potrubí ocelové pozinkované závitové do DN 25</t>
  </si>
  <si>
    <t>-389483768</t>
  </si>
  <si>
    <t>722131932</t>
  </si>
  <si>
    <t>Potrubí pozinkované závitové propojení potrubí DN 20</t>
  </si>
  <si>
    <t>-661155664</t>
  </si>
  <si>
    <t>722131933</t>
  </si>
  <si>
    <t>Potrubí pozinkované závitové propojení potrubí DN 25</t>
  </si>
  <si>
    <t>1107131012</t>
  </si>
  <si>
    <t>722174002</t>
  </si>
  <si>
    <t>Potrubí vodovodní plastové PPR svar polyfuze PN 16 D 20x2,8 mm</t>
  </si>
  <si>
    <t>-1946218314</t>
  </si>
  <si>
    <t>722174003</t>
  </si>
  <si>
    <t>Potrubí vodovodní plastové PPR svar polyfuze PN 16 D 25x3,5 mm</t>
  </si>
  <si>
    <t>1690860639</t>
  </si>
  <si>
    <t>722181251</t>
  </si>
  <si>
    <t>Ochrana vodovodního potrubí přilepenými termoizolačními trubicemi z PE tl do 25 mm DN do 22 mm</t>
  </si>
  <si>
    <t>-1575542027</t>
  </si>
  <si>
    <t>722181252</t>
  </si>
  <si>
    <t>Ochrana vodovodního potrubí přilepenými termoizolačními trubicemi z PE tl do 25 mm DN do 45 mm</t>
  </si>
  <si>
    <t>1565230939</t>
  </si>
  <si>
    <t>722190401</t>
  </si>
  <si>
    <t>Vyvedení a upevnění výpustku do DN 25</t>
  </si>
  <si>
    <t>-63449103</t>
  </si>
  <si>
    <t>18,000+12,000+8,000</t>
  </si>
  <si>
    <t>722220152</t>
  </si>
  <si>
    <t>Nástěnka závitová plastová PPR PN 20 DN 20 x G 1/2"</t>
  </si>
  <si>
    <t>1829546301</t>
  </si>
  <si>
    <t>18,000+12,000</t>
  </si>
  <si>
    <t>722220161</t>
  </si>
  <si>
    <t>Nástěnný komplet plastový PPR PN 20 DN 20 x G 1/2"</t>
  </si>
  <si>
    <t>-1294893098</t>
  </si>
  <si>
    <t>722240122</t>
  </si>
  <si>
    <t>Kohout kulový plastový PPR DN 20</t>
  </si>
  <si>
    <t>-1618413554</t>
  </si>
  <si>
    <t>722240123</t>
  </si>
  <si>
    <t>Kohout kulový plastový PPR DN 25</t>
  </si>
  <si>
    <t>-385128153</t>
  </si>
  <si>
    <t>722290226</t>
  </si>
  <si>
    <t>Zkouška těsnosti vodovodního potrubí závitového do DN 50</t>
  </si>
  <si>
    <t>-1408939121</t>
  </si>
  <si>
    <t>52,000+40,000</t>
  </si>
  <si>
    <t>722290234</t>
  </si>
  <si>
    <t>Proplach a dezinfekce vodovodního potrubí do DN 80</t>
  </si>
  <si>
    <t>-1902844447</t>
  </si>
  <si>
    <t>998722102</t>
  </si>
  <si>
    <t>Přesun hmot tonážní pro vnitřní vodovod v objektech v do 12 m</t>
  </si>
  <si>
    <t>991608958</t>
  </si>
  <si>
    <t>998722181</t>
  </si>
  <si>
    <t>Příplatek k přesunu hmot tonážní 722 prováděný bez použití mechanizace</t>
  </si>
  <si>
    <t>196160985</t>
  </si>
  <si>
    <t>725</t>
  </si>
  <si>
    <t>Zdravotechnika - zařizovací předměty</t>
  </si>
  <si>
    <t>725110814</t>
  </si>
  <si>
    <t>Demontáž klozetu Kombi, odsávací</t>
  </si>
  <si>
    <t>-1141614159</t>
  </si>
  <si>
    <t>725119125</t>
  </si>
  <si>
    <t>Montáž klozetových mís závěsných na nosné stěny</t>
  </si>
  <si>
    <t>1823659593</t>
  </si>
  <si>
    <t>6000021960</t>
  </si>
  <si>
    <t>Závěsný klozet Jika LYRA PLUS COMPACT 49cm</t>
  </si>
  <si>
    <t>-1659450646</t>
  </si>
  <si>
    <t>6000021840</t>
  </si>
  <si>
    <t>Sedátko WC Jika LYRA PLUS/TIGO pro závěsné WC, duroplast</t>
  </si>
  <si>
    <t>987160041</t>
  </si>
  <si>
    <t>201700000</t>
  </si>
  <si>
    <t>Závěsný dětský klozet Geberit KIND, 33 x 53,5cm</t>
  </si>
  <si>
    <t>1984952621</t>
  </si>
  <si>
    <t>573360000</t>
  </si>
  <si>
    <t>Sedátko WC Geberit KIND</t>
  </si>
  <si>
    <t>183150746</t>
  </si>
  <si>
    <t>6000022110</t>
  </si>
  <si>
    <t>Závěsná výlevka Jika MIRA včetně mřížky</t>
  </si>
  <si>
    <t>-1221733166</t>
  </si>
  <si>
    <t>725210821</t>
  </si>
  <si>
    <t>Demontáž umyvadel bez výtokových armatur</t>
  </si>
  <si>
    <t>-548471478</t>
  </si>
  <si>
    <t>725219102</t>
  </si>
  <si>
    <t>Montáž umyvadla připevněného na šrouby do zdiva</t>
  </si>
  <si>
    <t>1902589014</t>
  </si>
  <si>
    <t>6000034630</t>
  </si>
  <si>
    <t>Umyvadlo Jika LYRA PLUS 50x41 cm s otvorem pro baterii</t>
  </si>
  <si>
    <t>482988727</t>
  </si>
  <si>
    <t>725240812</t>
  </si>
  <si>
    <t>Demontáž vaniček sprchových bez výtokových armatur</t>
  </si>
  <si>
    <t>1447058508</t>
  </si>
  <si>
    <t>725241901</t>
  </si>
  <si>
    <t>Montáž vaničky sprchové</t>
  </si>
  <si>
    <t>-950740465</t>
  </si>
  <si>
    <t>H2118210000001</t>
  </si>
  <si>
    <t>Sprchová vanička, akrylátová, čtvercová, samonosný rám</t>
  </si>
  <si>
    <t>350947402</t>
  </si>
  <si>
    <t>725813111</t>
  </si>
  <si>
    <t>Ventil rohový bez připojovací trubičky nebo flexi hadičky G 1/2"</t>
  </si>
  <si>
    <t>-2135158572</t>
  </si>
  <si>
    <t>725820802</t>
  </si>
  <si>
    <t>Demontáž baterie stojánkové do jednoho otvoru</t>
  </si>
  <si>
    <t>-1938971595</t>
  </si>
  <si>
    <t>725829121</t>
  </si>
  <si>
    <t>Montáž baterie umyvadlové nástěnné pákové a klasické ostatní typ</t>
  </si>
  <si>
    <t>1994025019</t>
  </si>
  <si>
    <t>6000101254</t>
  </si>
  <si>
    <t>Baterie umyvadlová nástěnná 150 mm Jika Talas Trendy</t>
  </si>
  <si>
    <t>-384298378</t>
  </si>
  <si>
    <t>725829131</t>
  </si>
  <si>
    <t>Montáž baterie umyvadlové stojánkové G 1/2" ostatní typ</t>
  </si>
  <si>
    <t>-1350443482</t>
  </si>
  <si>
    <t>6000005860</t>
  </si>
  <si>
    <t>Baterie umyvadlová stojánková TITANIA IRIS na studenou vodu  chrom</t>
  </si>
  <si>
    <t>-491215291</t>
  </si>
  <si>
    <t>725840850</t>
  </si>
  <si>
    <t>Demontáž baterie sprch diferenciální do G 3/4x1</t>
  </si>
  <si>
    <t>-1946391287</t>
  </si>
  <si>
    <t>725849413</t>
  </si>
  <si>
    <t>Montáž baterie sprchové nástěnné termostatické</t>
  </si>
  <si>
    <t>-160179727</t>
  </si>
  <si>
    <t>6000006532</t>
  </si>
  <si>
    <t>Baterie sprchová termostatická 150 mm Novaservis METALIA ECO 57961,0E, chrom</t>
  </si>
  <si>
    <t>-1977648569</t>
  </si>
  <si>
    <t>725859101</t>
  </si>
  <si>
    <t>Montáž ventilů odpadních do DN 32 pro zařizovací předměty</t>
  </si>
  <si>
    <t>-2021522214</t>
  </si>
  <si>
    <t>6000000940</t>
  </si>
  <si>
    <t>Umyvadlová výpust Alcaplast A391 CLICK/CLACK s přepadem a závitem 5/4"</t>
  </si>
  <si>
    <t>-1059569466</t>
  </si>
  <si>
    <t>6000000730</t>
  </si>
  <si>
    <t>Umyvadlový sifon Alcaplast A400 DN32 DESIGN, celokovový</t>
  </si>
  <si>
    <t>-1031470427</t>
  </si>
  <si>
    <t>6000042650</t>
  </si>
  <si>
    <t>Vaničkový sifon Alcaplast A49CR, chrom</t>
  </si>
  <si>
    <t>1398734669</t>
  </si>
  <si>
    <t>725980123</t>
  </si>
  <si>
    <t>Dvířka 30/30</t>
  </si>
  <si>
    <t>-578923538</t>
  </si>
  <si>
    <t>998725102</t>
  </si>
  <si>
    <t>Přesun hmot tonážní pro zařizovací předměty v objektech v do 12 m</t>
  </si>
  <si>
    <t>1939209788</t>
  </si>
  <si>
    <t>998725181</t>
  </si>
  <si>
    <t>Příplatek k přesunu hmot tonážní 725 prováděný bez použití mechanizace</t>
  </si>
  <si>
    <t>-1455048241</t>
  </si>
  <si>
    <t>726</t>
  </si>
  <si>
    <t>Zdravotechnika - předstěnové instalace</t>
  </si>
  <si>
    <t>726111021</t>
  </si>
  <si>
    <t>Instalační předstěna - výlevka do masivní zděné kce</t>
  </si>
  <si>
    <t>-866772408</t>
  </si>
  <si>
    <t>726111031</t>
  </si>
  <si>
    <t>Instalační předstěna - klozet s ovládáním zepředu v 1080 mm závěsný do masivní zděné kce</t>
  </si>
  <si>
    <t>-2061765482</t>
  </si>
  <si>
    <t>998726112</t>
  </si>
  <si>
    <t>Přesun hmot tonážní pro instalační prefabrikáty v objektech v do 12 m</t>
  </si>
  <si>
    <t>768124083</t>
  </si>
  <si>
    <t>998726181</t>
  </si>
  <si>
    <t>Příplatek k přesunu hmot tonážní 726 prováděný bez použití mechanizace</t>
  </si>
  <si>
    <t>-603567668</t>
  </si>
  <si>
    <t>HZS</t>
  </si>
  <si>
    <t>Hodinové zúčtovací sazby</t>
  </si>
  <si>
    <t>HZS2211</t>
  </si>
  <si>
    <t>Hodinová zúčtovací sazba instalatér</t>
  </si>
  <si>
    <t>hod</t>
  </si>
  <si>
    <t>512</t>
  </si>
  <si>
    <t>937194425</t>
  </si>
  <si>
    <t xml:space="preserve">Poznámka k položce:
náklady na zabezpečení dřezů 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</si>
  <si>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</si>
  <si>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</si>
  <si>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</si>
  <si>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</si>
  <si>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</si>
  <si>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</si>
  <si>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kpl</t>
  </si>
  <si>
    <t>1024</t>
  </si>
  <si>
    <t>223992074</t>
  </si>
  <si>
    <t>03 -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</si>
  <si>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</si>
  <si>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</si>
  <si>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</si>
  <si>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-363945023</t>
  </si>
  <si>
    <t>(35,000+14,000+15,000)*0,150</t>
  </si>
  <si>
    <t>1293447347</t>
  </si>
  <si>
    <t>35,000+14,000+15,000</t>
  </si>
  <si>
    <t>-1166337506</t>
  </si>
  <si>
    <t>99378331</t>
  </si>
  <si>
    <t>736253610</t>
  </si>
  <si>
    <t>2089054275</t>
  </si>
  <si>
    <t>-1153569840</t>
  </si>
  <si>
    <t>2,751*24 'Přepočtené koeficientem množství</t>
  </si>
  <si>
    <t>818626933</t>
  </si>
  <si>
    <t>-134253643</t>
  </si>
  <si>
    <t>733</t>
  </si>
  <si>
    <t>Ústřední vytápění - rozvodné potrubí</t>
  </si>
  <si>
    <t>733110803</t>
  </si>
  <si>
    <t>Demontáž potrubí ocelového závitového do DN 15</t>
  </si>
  <si>
    <t>-666486804</t>
  </si>
  <si>
    <t>733110806</t>
  </si>
  <si>
    <t>Demontáž potrubí ocelového závitového do DN 32</t>
  </si>
  <si>
    <t>-1808557422</t>
  </si>
  <si>
    <t>733223102</t>
  </si>
  <si>
    <t>Potrubí měděné tvrdé spojované měkkým pájením D 15x1</t>
  </si>
  <si>
    <t>1702525099</t>
  </si>
  <si>
    <t>733223103</t>
  </si>
  <si>
    <t>Potrubí měděné tvrdé spojované měkkým pájením D 18x1</t>
  </si>
  <si>
    <t>671616205</t>
  </si>
  <si>
    <t>733223105</t>
  </si>
  <si>
    <t>Potrubí měděné tvrdé spojované měkkým pájením D 28x1,5</t>
  </si>
  <si>
    <t>94109235</t>
  </si>
  <si>
    <t>733224225</t>
  </si>
  <si>
    <t>Příplatek k potrubí měděnému za zhotovení přípojky z trubek měděných D 28x1,5</t>
  </si>
  <si>
    <t>816128803</t>
  </si>
  <si>
    <t>733291101</t>
  </si>
  <si>
    <t>Zkouška těsnosti potrubí měděné do D 35x1,5</t>
  </si>
  <si>
    <t>-1260364292</t>
  </si>
  <si>
    <t>733811251</t>
  </si>
  <si>
    <t>Ochrana potrubí ústředního vytápění termoizolačními trubicemi z PE tl do 25 mm DN do 22 mm</t>
  </si>
  <si>
    <t>-2055495532</t>
  </si>
  <si>
    <t>733811252</t>
  </si>
  <si>
    <t>Ochrana potrubí ústředního vytápění termoizolačními trubicemi z PE tl do 25 mm DN do 45 mm</t>
  </si>
  <si>
    <t>-786784057</t>
  </si>
  <si>
    <t>998733102</t>
  </si>
  <si>
    <t>Přesun hmot tonážní pro rozvody potrubí v objektech v do 12 m</t>
  </si>
  <si>
    <t>-2122317954</t>
  </si>
  <si>
    <t>998733181</t>
  </si>
  <si>
    <t>Příplatek k přesunu hmot tonážní 733 prováděný bez použití mechanizace</t>
  </si>
  <si>
    <t>1725887054</t>
  </si>
  <si>
    <t>734</t>
  </si>
  <si>
    <t>Ústřední vytápění - armatury</t>
  </si>
  <si>
    <t>734220102</t>
  </si>
  <si>
    <t>Ventil závitový regulační přímý G 1 PN 20 do 100°C vyvažovací</t>
  </si>
  <si>
    <t>-1591753280</t>
  </si>
  <si>
    <t>734222812</t>
  </si>
  <si>
    <t>Ventil závitový termostatický přímý G 1/2 PN 16 do 110°C s ruční hlavou chromovaný</t>
  </si>
  <si>
    <t>-1304412177</t>
  </si>
  <si>
    <t>734261717</t>
  </si>
  <si>
    <t>Šroubení regulační radiátorové přímé G 1/2 s vypouštěním</t>
  </si>
  <si>
    <t>-1614251843</t>
  </si>
  <si>
    <t>734292713</t>
  </si>
  <si>
    <t>Kohout kulový přímý G 1/2 PN 42 do 185°C vnitřní závit</t>
  </si>
  <si>
    <t>1241964457</t>
  </si>
  <si>
    <t>734292715</t>
  </si>
  <si>
    <t>Kohout kulový přímý G 1 PN 42 do 185°C vnitřní závit</t>
  </si>
  <si>
    <t>85864315</t>
  </si>
  <si>
    <t>998734102</t>
  </si>
  <si>
    <t>Přesun hmot tonážní pro armatury v objektech v do 12 m</t>
  </si>
  <si>
    <t>2132469430</t>
  </si>
  <si>
    <t>998734181</t>
  </si>
  <si>
    <t>Příplatek k přesunu hmot tonážní 734 prováděný bez použití mechanizace</t>
  </si>
  <si>
    <t>-606005207</t>
  </si>
  <si>
    <t>735</t>
  </si>
  <si>
    <t>Ústřední vytápění - otopná tělesa</t>
  </si>
  <si>
    <t>735000912</t>
  </si>
  <si>
    <t>Vyregulování ventilu nebo kohoutu dvojregulačního s termostatickým ovládáním</t>
  </si>
  <si>
    <t>-1331993487</t>
  </si>
  <si>
    <t>735111810</t>
  </si>
  <si>
    <t>Demontáž otopného tělesa litinového článkového</t>
  </si>
  <si>
    <t>1934367274</t>
  </si>
  <si>
    <t>6*0,554*0,800</t>
  </si>
  <si>
    <t>735151655</t>
  </si>
  <si>
    <t>Otopné těleso panelové třídeskové 3 přídavné přestupní plochy výška/délka 500/800 mm výkon 1663 W</t>
  </si>
  <si>
    <t>574336753</t>
  </si>
  <si>
    <t>735191905</t>
  </si>
  <si>
    <t>Odvzdušnění otopných těles</t>
  </si>
  <si>
    <t>1209177018</t>
  </si>
  <si>
    <t>735191910</t>
  </si>
  <si>
    <t>Napuštění vody do otopných těles</t>
  </si>
  <si>
    <t>-782269548</t>
  </si>
  <si>
    <t>735494811</t>
  </si>
  <si>
    <t>Vypuštění vody z otopných těles</t>
  </si>
  <si>
    <t>-1456532132</t>
  </si>
  <si>
    <t>735890801</t>
  </si>
  <si>
    <t>Přemístění demontovaného otopného tělesa vodorovně 100 m v objektech výšky do 6 m</t>
  </si>
  <si>
    <t>-289475924</t>
  </si>
  <si>
    <t>998735102</t>
  </si>
  <si>
    <t>Přesun hmot tonážní pro otopná tělesa v objektech v do 12 m</t>
  </si>
  <si>
    <t>-1293897556</t>
  </si>
  <si>
    <t>998735181</t>
  </si>
  <si>
    <t>Příplatek k přesunu hmot tonážní 735 prováděný bez použití mechanizace</t>
  </si>
  <si>
    <t>1628069936</t>
  </si>
  <si>
    <t>783614651</t>
  </si>
  <si>
    <t>Základní antikorozní jednonásobný syntetický potrubí DN do 50 mm</t>
  </si>
  <si>
    <t>-996193128</t>
  </si>
  <si>
    <t>783615551</t>
  </si>
  <si>
    <t>Mezinátěr jednonásobný syntetický nátěr potrubí DN do 50 mm</t>
  </si>
  <si>
    <t>-756666674</t>
  </si>
  <si>
    <t>783617611</t>
  </si>
  <si>
    <t>Krycí dvojnásobný syntetický nátěr potrubí DN do 50 mm</t>
  </si>
  <si>
    <t>-1508855177</t>
  </si>
  <si>
    <t>-76623735</t>
  </si>
  <si>
    <t>04 - Elektroinstalace</t>
  </si>
  <si>
    <t xml:space="preserve">    742 - Elektroinstalace - slaboproud</t>
  </si>
  <si>
    <t xml:space="preserve">    743 - Elektromontáže - hrubá montáž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</si>
  <si>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</si>
  <si>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</si>
  <si>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</si>
  <si>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 xml:space="preserve">    749 - Elektromontáže - ostatní práce a konstrukce</t>
  </si>
  <si>
    <t>742</t>
  </si>
  <si>
    <t>Elektroinstalace - slaboproud</t>
  </si>
  <si>
    <t>742000001</t>
  </si>
  <si>
    <t>Doplnění stávajícího rozvdače R01 - 2x proudový chránič s nadproudovou ochranou 16B-1N-030A</t>
  </si>
  <si>
    <t>-558648618</t>
  </si>
  <si>
    <t>743</t>
  </si>
  <si>
    <t>Elektromontáže - hrubá montáž</t>
  </si>
  <si>
    <t>743000001</t>
  </si>
  <si>
    <t>Instalační krabice rozbočné, včetně svorek a víček.</t>
  </si>
  <si>
    <t>-1351510674</t>
  </si>
  <si>
    <t>744</t>
  </si>
  <si>
    <t>Elektromontáže - rozvody vodičů měděných</t>
  </si>
  <si>
    <t>744000001</t>
  </si>
  <si>
    <t>Kabel s Cu jádrem CYKY-O 3x1,5</t>
  </si>
  <si>
    <t>-1074611695</t>
  </si>
  <si>
    <t>744000002</t>
  </si>
  <si>
    <t>Kabel s Cu jádrem CYKY-J 3x1,5</t>
  </si>
  <si>
    <t>-402787565</t>
  </si>
  <si>
    <t>744000003</t>
  </si>
  <si>
    <t>Kabel s Cu jádrem CY4zž</t>
  </si>
  <si>
    <t>-1440660661</t>
  </si>
  <si>
    <t>747</t>
  </si>
  <si>
    <t>Elektromontáže - kompletace rozvodů</t>
  </si>
  <si>
    <t>747000001</t>
  </si>
  <si>
    <t>Spínač řaz. 1, zapuštěný, IP20, 250V/10A, vč. Rámečků, instalačních krabic.</t>
  </si>
  <si>
    <t>504855270</t>
  </si>
  <si>
    <t>747000002</t>
  </si>
  <si>
    <t>Spínač řaz. 5, zapuštěný, IP20, 250V/10A, vč. Rámečků, instalačních krabic.</t>
  </si>
  <si>
    <t>-1075227788</t>
  </si>
  <si>
    <t>748</t>
  </si>
  <si>
    <t>Elektromontáže - osvětlovací zařízení a svítidla</t>
  </si>
  <si>
    <t>748000001</t>
  </si>
  <si>
    <t>B - Přisazené LED svítidlo 24W, 2473 lumen, 4000K, IP65, opálový kryt</t>
  </si>
  <si>
    <t>-2005546788</t>
  </si>
  <si>
    <t>749</t>
  </si>
  <si>
    <t>Elektromontáže - ostatní práce a konstrukce</t>
  </si>
  <si>
    <t>749000001</t>
  </si>
  <si>
    <t>Drobný montážní materiál (stahovací pásky, sádra, hmoždinky, šrouby, hřebíky, izolační pásky, kotvící materíál …)</t>
  </si>
  <si>
    <t>2076793764</t>
  </si>
  <si>
    <t>749000002</t>
  </si>
  <si>
    <t>Zařízení staveniště</t>
  </si>
  <si>
    <t>1125458706</t>
  </si>
  <si>
    <t>749000003</t>
  </si>
  <si>
    <t>Demontáž stávající elektroinstalace (cca. 12x svítidlo, 4x vypínač)</t>
  </si>
  <si>
    <t>687685083</t>
  </si>
  <si>
    <t>749000004</t>
  </si>
  <si>
    <t>Ekologická likvidace odpadů</t>
  </si>
  <si>
    <t>-1805436053</t>
  </si>
  <si>
    <t>749000005</t>
  </si>
  <si>
    <t>Koordinace mezi profesemi (cca. 1hod.)</t>
  </si>
  <si>
    <t>2009024919</t>
  </si>
  <si>
    <t>749000006</t>
  </si>
  <si>
    <t>Výkony spojené s prácemi v budově, stavební přípomoce  (cca. 8hod.)</t>
  </si>
  <si>
    <t>2125635500</t>
  </si>
  <si>
    <t>749000007</t>
  </si>
  <si>
    <t>Drážkování do zdi (cca. 100m)</t>
  </si>
  <si>
    <t>-323613018</t>
  </si>
  <si>
    <t>749000008</t>
  </si>
  <si>
    <t>Závěrečná měření, kontrola a nastavení prvků</t>
  </si>
  <si>
    <t>-1529250276</t>
  </si>
  <si>
    <t>749000009</t>
  </si>
  <si>
    <t>Revize a revizní zprávy</t>
  </si>
  <si>
    <t>-214122174</t>
  </si>
  <si>
    <t>749000010</t>
  </si>
  <si>
    <t>PD skutečného provedení</t>
  </si>
  <si>
    <t>-993208333</t>
  </si>
  <si>
    <t>749000011</t>
  </si>
  <si>
    <t>Zaškolení obsluhy</t>
  </si>
  <si>
    <t>-1091842103</t>
  </si>
  <si>
    <t>dveře jednokřídlé dřevotřískové povrch laminátový plné 800x1970/2100mm</t>
  </si>
  <si>
    <t>zrcadlo nemontované čiré tl 5mm max rozměr 350x500 a 350x300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</si>
</sst>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36" fillId="0" borderId="22" xfId="0" applyFont="1" applyFill="1" applyBorder="1" applyAlignment="1" applyProtection="1">
      <alignment horizontal="center" vertical="center"/>
      <protection locked="0"/>
    </xf>
    <xf numFmtId="49" fontId="36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22" xfId="0" applyFont="1" applyFill="1" applyBorder="1" applyAlignment="1" applyProtection="1">
      <alignment horizontal="left" vertical="center" wrapText="1"/>
      <protection locked="0"/>
    </xf>
    <xf numFmtId="0" fontId="36" fillId="0" borderId="22" xfId="0" applyFont="1" applyFill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Fill="1" applyBorder="1" applyAlignment="1" applyProtection="1">
      <alignment vertical="center"/>
      <protection locked="0"/>
    </xf>
    <xf numFmtId="0" fontId="23" fillId="5" borderId="22" xfId="0" applyFont="1" applyFill="1" applyBorder="1" applyAlignment="1" applyProtection="1">
      <alignment horizontal="center" vertical="center"/>
      <protection locked="0"/>
    </xf>
    <xf numFmtId="49" fontId="23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23" fillId="5" borderId="22" xfId="0" applyFont="1" applyFill="1" applyBorder="1" applyAlignment="1" applyProtection="1">
      <alignment horizontal="left" vertical="center" wrapText="1"/>
      <protection locked="0"/>
    </xf>
    <xf numFmtId="0" fontId="23" fillId="5" borderId="22" xfId="0" applyFont="1" applyFill="1" applyBorder="1" applyAlignment="1" applyProtection="1">
      <alignment horizontal="center" vertical="center" wrapText="1"/>
      <protection locked="0"/>
    </xf>
    <xf numFmtId="167" fontId="23" fillId="5" borderId="22" xfId="0" applyNumberFormat="1" applyFont="1" applyFill="1" applyBorder="1" applyAlignment="1" applyProtection="1">
      <alignment vertical="center"/>
      <protection locked="0"/>
    </xf>
    <xf numFmtId="4" fontId="23" fillId="5" borderId="22" xfId="0" applyNumberFormat="1" applyFont="1" applyFill="1" applyBorder="1" applyAlignment="1" applyProtection="1">
      <alignment vertical="center"/>
      <protection locked="0"/>
    </xf>
    <xf numFmtId="0" fontId="36" fillId="5" borderId="22" xfId="0" applyFont="1" applyFill="1" applyBorder="1" applyAlignment="1" applyProtection="1">
      <alignment horizontal="center" vertical="center"/>
      <protection locked="0"/>
    </xf>
    <xf numFmtId="49" fontId="36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36" fillId="5" borderId="22" xfId="0" applyFont="1" applyFill="1" applyBorder="1" applyAlignment="1" applyProtection="1">
      <alignment horizontal="left" vertical="center" wrapText="1"/>
      <protection locked="0"/>
    </xf>
    <xf numFmtId="0" fontId="36" fillId="5" borderId="22" xfId="0" applyFont="1" applyFill="1" applyBorder="1" applyAlignment="1" applyProtection="1">
      <alignment horizontal="center" vertical="center" wrapText="1"/>
      <protection locked="0"/>
    </xf>
    <xf numFmtId="167" fontId="36" fillId="5" borderId="22" xfId="0" applyNumberFormat="1" applyFont="1" applyFill="1" applyBorder="1" applyAlignment="1" applyProtection="1">
      <alignment vertical="center"/>
      <protection locked="0"/>
    </xf>
    <xf numFmtId="4" fontId="36" fillId="5" borderId="22" xfId="0" applyNumberFormat="1" applyFont="1" applyFill="1" applyBorder="1" applyAlignment="1" applyProtection="1">
      <alignment vertical="center"/>
      <protection locked="0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21" t="s">
        <v>5</v>
      </c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33" t="s">
        <v>14</v>
      </c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R5" s="20"/>
      <c r="BE5" s="23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34" t="s">
        <v>17</v>
      </c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R6" s="20"/>
      <c r="BE6" s="23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3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31"/>
      <c r="BS8" s="17" t="s">
        <v>6</v>
      </c>
    </row>
    <row r="9" spans="2:71" s="1" customFormat="1" ht="14.45" customHeight="1">
      <c r="B9" s="20"/>
      <c r="AR9" s="20"/>
      <c r="BE9" s="23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31"/>
      <c r="BS10" s="17" t="s">
        <v>6</v>
      </c>
    </row>
    <row r="11" spans="2:71" s="1" customFormat="1" ht="18.4" customHeight="1">
      <c r="B11" s="20"/>
      <c r="E11" s="25" t="s">
        <v>26</v>
      </c>
      <c r="AK11" s="27" t="s">
        <v>27</v>
      </c>
      <c r="AN11" s="25" t="s">
        <v>1</v>
      </c>
      <c r="AR11" s="20"/>
      <c r="BE11" s="231"/>
      <c r="BS11" s="17" t="s">
        <v>6</v>
      </c>
    </row>
    <row r="12" spans="2:71" s="1" customFormat="1" ht="6.95" customHeight="1">
      <c r="B12" s="20"/>
      <c r="AR12" s="20"/>
      <c r="BE12" s="231"/>
      <c r="BS12" s="17" t="s">
        <v>6</v>
      </c>
    </row>
    <row r="13" spans="2:71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31"/>
      <c r="BS13" s="17" t="s">
        <v>6</v>
      </c>
    </row>
    <row r="14" spans="2:71" ht="12.75">
      <c r="B14" s="20"/>
      <c r="E14" s="235" t="s">
        <v>29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7" t="s">
        <v>27</v>
      </c>
      <c r="AN14" s="29" t="s">
        <v>29</v>
      </c>
      <c r="AR14" s="20"/>
      <c r="BE14" s="231"/>
      <c r="BS14" s="17" t="s">
        <v>6</v>
      </c>
    </row>
    <row r="15" spans="2:71" s="1" customFormat="1" ht="6.95" customHeight="1">
      <c r="B15" s="20"/>
      <c r="AR15" s="20"/>
      <c r="BE15" s="231"/>
      <c r="BS15" s="17" t="s">
        <v>3</v>
      </c>
    </row>
    <row r="16" spans="2:71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31"/>
      <c r="BS16" s="17" t="s">
        <v>3</v>
      </c>
    </row>
    <row r="17" spans="2:71" s="1" customFormat="1" ht="18.4" customHeight="1">
      <c r="B17" s="20"/>
      <c r="E17" s="25" t="s">
        <v>21</v>
      </c>
      <c r="AK17" s="27" t="s">
        <v>27</v>
      </c>
      <c r="AN17" s="25" t="s">
        <v>1</v>
      </c>
      <c r="AR17" s="20"/>
      <c r="BE17" s="231"/>
      <c r="BS17" s="17" t="s">
        <v>31</v>
      </c>
    </row>
    <row r="18" spans="2:71" s="1" customFormat="1" ht="6.95" customHeight="1">
      <c r="B18" s="20"/>
      <c r="AR18" s="20"/>
      <c r="BE18" s="231"/>
      <c r="BS18" s="17" t="s">
        <v>6</v>
      </c>
    </row>
    <row r="19" spans="2:71" s="1" customFormat="1" ht="12" customHeight="1">
      <c r="B19" s="20"/>
      <c r="D19" s="27" t="s">
        <v>32</v>
      </c>
      <c r="AK19" s="27" t="s">
        <v>25</v>
      </c>
      <c r="AN19" s="25" t="s">
        <v>1</v>
      </c>
      <c r="AR19" s="20"/>
      <c r="BE19" s="231"/>
      <c r="BS19" s="17" t="s">
        <v>6</v>
      </c>
    </row>
    <row r="20" spans="2:71" s="1" customFormat="1" ht="18.4" customHeight="1">
      <c r="B20" s="20"/>
      <c r="E20" s="25" t="s">
        <v>33</v>
      </c>
      <c r="AK20" s="27" t="s">
        <v>27</v>
      </c>
      <c r="AN20" s="25" t="s">
        <v>1</v>
      </c>
      <c r="AR20" s="20"/>
      <c r="BE20" s="231"/>
      <c r="BS20" s="17" t="s">
        <v>31</v>
      </c>
    </row>
    <row r="21" spans="2:57" s="1" customFormat="1" ht="6.95" customHeight="1">
      <c r="B21" s="20"/>
      <c r="AR21" s="20"/>
      <c r="BE21" s="231"/>
    </row>
    <row r="22" spans="2:57" s="1" customFormat="1" ht="12" customHeight="1">
      <c r="B22" s="20"/>
      <c r="D22" s="27" t="s">
        <v>34</v>
      </c>
      <c r="AR22" s="20"/>
      <c r="BE22" s="231"/>
    </row>
    <row r="23" spans="2:57" s="1" customFormat="1" ht="14.45" customHeight="1">
      <c r="B23" s="20"/>
      <c r="E23" s="237" t="s">
        <v>1</v>
      </c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R23" s="20"/>
      <c r="BE23" s="231"/>
    </row>
    <row r="24" spans="2:57" s="1" customFormat="1" ht="6.95" customHeight="1">
      <c r="B24" s="20"/>
      <c r="AR24" s="20"/>
      <c r="BE24" s="23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1"/>
    </row>
    <row r="26" spans="1:57" s="2" customFormat="1" ht="25.9" customHeight="1">
      <c r="A26" s="32"/>
      <c r="B26" s="33"/>
      <c r="C26" s="32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8">
        <f>ROUND(AG94,2)</f>
        <v>0</v>
      </c>
      <c r="AL26" s="239"/>
      <c r="AM26" s="239"/>
      <c r="AN26" s="239"/>
      <c r="AO26" s="239"/>
      <c r="AP26" s="32"/>
      <c r="AQ26" s="32"/>
      <c r="AR26" s="33"/>
      <c r="BE26" s="23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3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0" t="s">
        <v>36</v>
      </c>
      <c r="M28" s="240"/>
      <c r="N28" s="240"/>
      <c r="O28" s="240"/>
      <c r="P28" s="240"/>
      <c r="Q28" s="32"/>
      <c r="R28" s="32"/>
      <c r="S28" s="32"/>
      <c r="T28" s="32"/>
      <c r="U28" s="32"/>
      <c r="V28" s="32"/>
      <c r="W28" s="240" t="s">
        <v>37</v>
      </c>
      <c r="X28" s="240"/>
      <c r="Y28" s="240"/>
      <c r="Z28" s="240"/>
      <c r="AA28" s="240"/>
      <c r="AB28" s="240"/>
      <c r="AC28" s="240"/>
      <c r="AD28" s="240"/>
      <c r="AE28" s="240"/>
      <c r="AF28" s="32"/>
      <c r="AG28" s="32"/>
      <c r="AH28" s="32"/>
      <c r="AI28" s="32"/>
      <c r="AJ28" s="32"/>
      <c r="AK28" s="240" t="s">
        <v>38</v>
      </c>
      <c r="AL28" s="240"/>
      <c r="AM28" s="240"/>
      <c r="AN28" s="240"/>
      <c r="AO28" s="240"/>
      <c r="AP28" s="32"/>
      <c r="AQ28" s="32"/>
      <c r="AR28" s="33"/>
      <c r="BE28" s="231"/>
    </row>
    <row r="29" spans="2:57" s="3" customFormat="1" ht="14.45" customHeight="1">
      <c r="B29" s="37"/>
      <c r="D29" s="27" t="s">
        <v>39</v>
      </c>
      <c r="F29" s="27" t="s">
        <v>40</v>
      </c>
      <c r="L29" s="225">
        <v>0.21</v>
      </c>
      <c r="M29" s="224"/>
      <c r="N29" s="224"/>
      <c r="O29" s="224"/>
      <c r="P29" s="224"/>
      <c r="W29" s="223">
        <f>ROUND(AZ94,2)</f>
        <v>0</v>
      </c>
      <c r="X29" s="224"/>
      <c r="Y29" s="224"/>
      <c r="Z29" s="224"/>
      <c r="AA29" s="224"/>
      <c r="AB29" s="224"/>
      <c r="AC29" s="224"/>
      <c r="AD29" s="224"/>
      <c r="AE29" s="224"/>
      <c r="AK29" s="223">
        <f>ROUND(AV94,2)</f>
        <v>0</v>
      </c>
      <c r="AL29" s="224"/>
      <c r="AM29" s="224"/>
      <c r="AN29" s="224"/>
      <c r="AO29" s="224"/>
      <c r="AR29" s="37"/>
      <c r="BE29" s="232"/>
    </row>
    <row r="30" spans="2:57" s="3" customFormat="1" ht="14.45" customHeight="1">
      <c r="B30" s="37"/>
      <c r="F30" s="27" t="s">
        <v>41</v>
      </c>
      <c r="L30" s="225">
        <v>0.15</v>
      </c>
      <c r="M30" s="224"/>
      <c r="N30" s="224"/>
      <c r="O30" s="224"/>
      <c r="P30" s="224"/>
      <c r="W30" s="223">
        <f>ROUND(BA94,2)</f>
        <v>0</v>
      </c>
      <c r="X30" s="224"/>
      <c r="Y30" s="224"/>
      <c r="Z30" s="224"/>
      <c r="AA30" s="224"/>
      <c r="AB30" s="224"/>
      <c r="AC30" s="224"/>
      <c r="AD30" s="224"/>
      <c r="AE30" s="224"/>
      <c r="AK30" s="223">
        <f>ROUND(AW94,2)</f>
        <v>0</v>
      </c>
      <c r="AL30" s="224"/>
      <c r="AM30" s="224"/>
      <c r="AN30" s="224"/>
      <c r="AO30" s="224"/>
      <c r="AR30" s="37"/>
      <c r="BE30" s="232"/>
    </row>
    <row r="31" spans="2:57" s="3" customFormat="1" ht="14.45" customHeight="1" hidden="1">
      <c r="B31" s="37"/>
      <c r="F31" s="27" t="s">
        <v>42</v>
      </c>
      <c r="L31" s="225">
        <v>0.21</v>
      </c>
      <c r="M31" s="224"/>
      <c r="N31" s="224"/>
      <c r="O31" s="224"/>
      <c r="P31" s="224"/>
      <c r="W31" s="223">
        <f>ROUND(BB94,2)</f>
        <v>0</v>
      </c>
      <c r="X31" s="224"/>
      <c r="Y31" s="224"/>
      <c r="Z31" s="224"/>
      <c r="AA31" s="224"/>
      <c r="AB31" s="224"/>
      <c r="AC31" s="224"/>
      <c r="AD31" s="224"/>
      <c r="AE31" s="224"/>
      <c r="AK31" s="223">
        <v>0</v>
      </c>
      <c r="AL31" s="224"/>
      <c r="AM31" s="224"/>
      <c r="AN31" s="224"/>
      <c r="AO31" s="224"/>
      <c r="AR31" s="37"/>
      <c r="BE31" s="232"/>
    </row>
    <row r="32" spans="2:57" s="3" customFormat="1" ht="14.45" customHeight="1" hidden="1">
      <c r="B32" s="37"/>
      <c r="F32" s="27" t="s">
        <v>43</v>
      </c>
      <c r="L32" s="225">
        <v>0.15</v>
      </c>
      <c r="M32" s="224"/>
      <c r="N32" s="224"/>
      <c r="O32" s="224"/>
      <c r="P32" s="224"/>
      <c r="W32" s="223">
        <f>ROUND(BC94,2)</f>
        <v>0</v>
      </c>
      <c r="X32" s="224"/>
      <c r="Y32" s="224"/>
      <c r="Z32" s="224"/>
      <c r="AA32" s="224"/>
      <c r="AB32" s="224"/>
      <c r="AC32" s="224"/>
      <c r="AD32" s="224"/>
      <c r="AE32" s="224"/>
      <c r="AK32" s="223">
        <v>0</v>
      </c>
      <c r="AL32" s="224"/>
      <c r="AM32" s="224"/>
      <c r="AN32" s="224"/>
      <c r="AO32" s="224"/>
      <c r="AR32" s="37"/>
      <c r="BE32" s="232"/>
    </row>
    <row r="33" spans="2:57" s="3" customFormat="1" ht="14.45" customHeight="1" hidden="1">
      <c r="B33" s="37"/>
      <c r="F33" s="27" t="s">
        <v>44</v>
      </c>
      <c r="L33" s="225">
        <v>0</v>
      </c>
      <c r="M33" s="224"/>
      <c r="N33" s="224"/>
      <c r="O33" s="224"/>
      <c r="P33" s="224"/>
      <c r="W33" s="223">
        <f>ROUND(BD94,2)</f>
        <v>0</v>
      </c>
      <c r="X33" s="224"/>
      <c r="Y33" s="224"/>
      <c r="Z33" s="224"/>
      <c r="AA33" s="224"/>
      <c r="AB33" s="224"/>
      <c r="AC33" s="224"/>
      <c r="AD33" s="224"/>
      <c r="AE33" s="224"/>
      <c r="AK33" s="223">
        <v>0</v>
      </c>
      <c r="AL33" s="224"/>
      <c r="AM33" s="224"/>
      <c r="AN33" s="224"/>
      <c r="AO33" s="224"/>
      <c r="AR33" s="37"/>
      <c r="BE33" s="23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31"/>
    </row>
    <row r="35" spans="1:57" s="2" customFormat="1" ht="25.9" customHeight="1">
      <c r="A35" s="32"/>
      <c r="B35" s="33"/>
      <c r="C35" s="38"/>
      <c r="D35" s="39" t="s">
        <v>45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46</v>
      </c>
      <c r="U35" s="40"/>
      <c r="V35" s="40"/>
      <c r="W35" s="40"/>
      <c r="X35" s="229" t="s">
        <v>47</v>
      </c>
      <c r="Y35" s="227"/>
      <c r="Z35" s="227"/>
      <c r="AA35" s="227"/>
      <c r="AB35" s="227"/>
      <c r="AC35" s="40"/>
      <c r="AD35" s="40"/>
      <c r="AE35" s="40"/>
      <c r="AF35" s="40"/>
      <c r="AG35" s="40"/>
      <c r="AH35" s="40"/>
      <c r="AI35" s="40"/>
      <c r="AJ35" s="40"/>
      <c r="AK35" s="226">
        <f>SUM(AK26:AK33)</f>
        <v>0</v>
      </c>
      <c r="AL35" s="227"/>
      <c r="AM35" s="227"/>
      <c r="AN35" s="227"/>
      <c r="AO35" s="228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48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49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50</v>
      </c>
      <c r="AI60" s="35"/>
      <c r="AJ60" s="35"/>
      <c r="AK60" s="35"/>
      <c r="AL60" s="35"/>
      <c r="AM60" s="45" t="s">
        <v>51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52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53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50</v>
      </c>
      <c r="AI75" s="35"/>
      <c r="AJ75" s="35"/>
      <c r="AK75" s="35"/>
      <c r="AL75" s="35"/>
      <c r="AM75" s="45" t="s">
        <v>51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54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NAC320</v>
      </c>
      <c r="AR84" s="51"/>
    </row>
    <row r="85" spans="2:44" s="5" customFormat="1" ht="36.95" customHeight="1">
      <c r="B85" s="52"/>
      <c r="C85" s="53" t="s">
        <v>16</v>
      </c>
      <c r="L85" s="243" t="str">
        <f>K6</f>
        <v>Rekonstrukce soc. zázemí</v>
      </c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5" t="str">
        <f>IF(AN8="","",AN8)</f>
        <v>1. 11. 2020</v>
      </c>
      <c r="AN87" s="245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6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Město Chotěboř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46" t="str">
        <f>IF(E17="","",E17)</f>
        <v xml:space="preserve"> </v>
      </c>
      <c r="AN89" s="247"/>
      <c r="AO89" s="247"/>
      <c r="AP89" s="247"/>
      <c r="AQ89" s="32"/>
      <c r="AR89" s="33"/>
      <c r="AS89" s="251" t="s">
        <v>55</v>
      </c>
      <c r="AT89" s="252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6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32</v>
      </c>
      <c r="AJ90" s="32"/>
      <c r="AK90" s="32"/>
      <c r="AL90" s="32"/>
      <c r="AM90" s="246" t="str">
        <f>IF(E20="","",E20)</f>
        <v>Ing. Milan Landsman</v>
      </c>
      <c r="AN90" s="247"/>
      <c r="AO90" s="247"/>
      <c r="AP90" s="247"/>
      <c r="AQ90" s="32"/>
      <c r="AR90" s="33"/>
      <c r="AS90" s="253"/>
      <c r="AT90" s="254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53"/>
      <c r="AT91" s="254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55" t="s">
        <v>56</v>
      </c>
      <c r="D92" s="256"/>
      <c r="E92" s="256"/>
      <c r="F92" s="256"/>
      <c r="G92" s="256"/>
      <c r="H92" s="60"/>
      <c r="I92" s="258" t="s">
        <v>57</v>
      </c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7" t="s">
        <v>58</v>
      </c>
      <c r="AH92" s="256"/>
      <c r="AI92" s="256"/>
      <c r="AJ92" s="256"/>
      <c r="AK92" s="256"/>
      <c r="AL92" s="256"/>
      <c r="AM92" s="256"/>
      <c r="AN92" s="258" t="s">
        <v>59</v>
      </c>
      <c r="AO92" s="256"/>
      <c r="AP92" s="259"/>
      <c r="AQ92" s="61" t="s">
        <v>60</v>
      </c>
      <c r="AR92" s="33"/>
      <c r="AS92" s="62" t="s">
        <v>61</v>
      </c>
      <c r="AT92" s="63" t="s">
        <v>62</v>
      </c>
      <c r="AU92" s="63" t="s">
        <v>63</v>
      </c>
      <c r="AV92" s="63" t="s">
        <v>64</v>
      </c>
      <c r="AW92" s="63" t="s">
        <v>65</v>
      </c>
      <c r="AX92" s="63" t="s">
        <v>66</v>
      </c>
      <c r="AY92" s="63" t="s">
        <v>67</v>
      </c>
      <c r="AZ92" s="63" t="s">
        <v>68</v>
      </c>
      <c r="BA92" s="63" t="s">
        <v>69</v>
      </c>
      <c r="BB92" s="63" t="s">
        <v>70</v>
      </c>
      <c r="BC92" s="63" t="s">
        <v>71</v>
      </c>
      <c r="BD92" s="64" t="s">
        <v>72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73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ROUND(SUM(AG95:AG98),2)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ROUND(SUM(AS95:AS98),2)</f>
        <v>0</v>
      </c>
      <c r="AT94" s="74">
        <f>ROUND(SUM(AV94:AW94),2)</f>
        <v>0</v>
      </c>
      <c r="AU94" s="75">
        <f>ROUND(SUM(AU95:AU98),5)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ROUND(SUM(AZ95:AZ98),2)</f>
        <v>0</v>
      </c>
      <c r="BA94" s="74">
        <f>ROUND(SUM(BA95:BA98),2)</f>
        <v>0</v>
      </c>
      <c r="BB94" s="74">
        <f>ROUND(SUM(BB95:BB98),2)</f>
        <v>0</v>
      </c>
      <c r="BC94" s="74">
        <f>ROUND(SUM(BC95:BC98),2)</f>
        <v>0</v>
      </c>
      <c r="BD94" s="76">
        <f>ROUND(SUM(BD95:BD98),2)</f>
        <v>0</v>
      </c>
      <c r="BS94" s="77" t="s">
        <v>74</v>
      </c>
      <c r="BT94" s="77" t="s">
        <v>75</v>
      </c>
      <c r="BU94" s="78" t="s">
        <v>76</v>
      </c>
      <c r="BV94" s="77" t="s">
        <v>77</v>
      </c>
      <c r="BW94" s="77" t="s">
        <v>4</v>
      </c>
      <c r="BX94" s="77" t="s">
        <v>78</v>
      </c>
      <c r="CL94" s="77" t="s">
        <v>1</v>
      </c>
    </row>
    <row r="95" spans="1:91" s="7" customFormat="1" ht="14.45" customHeight="1">
      <c r="A95" s="79" t="s">
        <v>79</v>
      </c>
      <c r="B95" s="80"/>
      <c r="C95" s="81"/>
      <c r="D95" s="250" t="s">
        <v>80</v>
      </c>
      <c r="E95" s="250"/>
      <c r="F95" s="250"/>
      <c r="G95" s="250"/>
      <c r="H95" s="250"/>
      <c r="I95" s="82"/>
      <c r="J95" s="250" t="s">
        <v>81</v>
      </c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41">
        <f>'01 - Stavební část'!J30</f>
        <v>0</v>
      </c>
      <c r="AH95" s="242"/>
      <c r="AI95" s="242"/>
      <c r="AJ95" s="242"/>
      <c r="AK95" s="242"/>
      <c r="AL95" s="242"/>
      <c r="AM95" s="242"/>
      <c r="AN95" s="241">
        <f>SUM(AG95,AT95)</f>
        <v>0</v>
      </c>
      <c r="AO95" s="242"/>
      <c r="AP95" s="242"/>
      <c r="AQ95" s="83" t="s">
        <v>82</v>
      </c>
      <c r="AR95" s="80"/>
      <c r="AS95" s="84">
        <v>0</v>
      </c>
      <c r="AT95" s="85">
        <f>ROUND(SUM(AV95:AW95),2)</f>
        <v>0</v>
      </c>
      <c r="AU95" s="86">
        <f>'01 - Stavební část'!P133</f>
        <v>0</v>
      </c>
      <c r="AV95" s="85">
        <f>'01 - Stavební část'!J33</f>
        <v>0</v>
      </c>
      <c r="AW95" s="85">
        <f>'01 - Stavební část'!J34</f>
        <v>0</v>
      </c>
      <c r="AX95" s="85">
        <f>'01 - Stavební část'!J35</f>
        <v>0</v>
      </c>
      <c r="AY95" s="85">
        <f>'01 - Stavební část'!J36</f>
        <v>0</v>
      </c>
      <c r="AZ95" s="85">
        <f>'01 - Stavební část'!F33</f>
        <v>0</v>
      </c>
      <c r="BA95" s="85">
        <f>'01 - Stavební část'!F34</f>
        <v>0</v>
      </c>
      <c r="BB95" s="85">
        <f>'01 - Stavební část'!F35</f>
        <v>0</v>
      </c>
      <c r="BC95" s="85">
        <f>'01 - Stavební část'!F36</f>
        <v>0</v>
      </c>
      <c r="BD95" s="87">
        <f>'01 - Stavební část'!F37</f>
        <v>0</v>
      </c>
      <c r="BT95" s="88" t="s">
        <v>83</v>
      </c>
      <c r="BV95" s="88" t="s">
        <v>77</v>
      </c>
      <c r="BW95" s="88" t="s">
        <v>84</v>
      </c>
      <c r="BX95" s="88" t="s">
        <v>4</v>
      </c>
      <c r="CL95" s="88" t="s">
        <v>1</v>
      </c>
      <c r="CM95" s="88" t="s">
        <v>85</v>
      </c>
    </row>
    <row r="96" spans="1:91" s="7" customFormat="1" ht="14.45" customHeight="1">
      <c r="A96" s="79" t="s">
        <v>79</v>
      </c>
      <c r="B96" s="80"/>
      <c r="C96" s="81"/>
      <c r="D96" s="250" t="s">
        <v>86</v>
      </c>
      <c r="E96" s="250"/>
      <c r="F96" s="250"/>
      <c r="G96" s="250"/>
      <c r="H96" s="250"/>
      <c r="I96" s="82"/>
      <c r="J96" s="250" t="s">
        <v>87</v>
      </c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41">
        <f>'02 - Zdravotechnika'!J30</f>
        <v>0</v>
      </c>
      <c r="AH96" s="242"/>
      <c r="AI96" s="242"/>
      <c r="AJ96" s="242"/>
      <c r="AK96" s="242"/>
      <c r="AL96" s="242"/>
      <c r="AM96" s="242"/>
      <c r="AN96" s="241">
        <f>SUM(AG96,AT96)</f>
        <v>0</v>
      </c>
      <c r="AO96" s="242"/>
      <c r="AP96" s="242"/>
      <c r="AQ96" s="83" t="s">
        <v>82</v>
      </c>
      <c r="AR96" s="80"/>
      <c r="AS96" s="84">
        <v>0</v>
      </c>
      <c r="AT96" s="85">
        <f>ROUND(SUM(AV96:AW96),2)</f>
        <v>0</v>
      </c>
      <c r="AU96" s="86">
        <f>'02 - Zdravotechnika'!P133</f>
        <v>0</v>
      </c>
      <c r="AV96" s="85">
        <f>'02 - Zdravotechnika'!J33</f>
        <v>0</v>
      </c>
      <c r="AW96" s="85">
        <f>'02 - Zdravotechnika'!J34</f>
        <v>0</v>
      </c>
      <c r="AX96" s="85">
        <f>'02 - Zdravotechnika'!J35</f>
        <v>0</v>
      </c>
      <c r="AY96" s="85">
        <f>'02 - Zdravotechnika'!J36</f>
        <v>0</v>
      </c>
      <c r="AZ96" s="85">
        <f>'02 - Zdravotechnika'!F33</f>
        <v>0</v>
      </c>
      <c r="BA96" s="85">
        <f>'02 - Zdravotechnika'!F34</f>
        <v>0</v>
      </c>
      <c r="BB96" s="85">
        <f>'02 - Zdravotechnika'!F35</f>
        <v>0</v>
      </c>
      <c r="BC96" s="85">
        <f>'02 - Zdravotechnika'!F36</f>
        <v>0</v>
      </c>
      <c r="BD96" s="87">
        <f>'02 - Zdravotechnika'!F37</f>
        <v>0</v>
      </c>
      <c r="BT96" s="88" t="s">
        <v>83</v>
      </c>
      <c r="BV96" s="88" t="s">
        <v>77</v>
      </c>
      <c r="BW96" s="88" t="s">
        <v>88</v>
      </c>
      <c r="BX96" s="88" t="s">
        <v>4</v>
      </c>
      <c r="CL96" s="88" t="s">
        <v>1</v>
      </c>
      <c r="CM96" s="88" t="s">
        <v>85</v>
      </c>
    </row>
    <row r="97" spans="1:91" s="7" customFormat="1" ht="14.45" customHeight="1">
      <c r="A97" s="79" t="s">
        <v>79</v>
      </c>
      <c r="B97" s="80"/>
      <c r="C97" s="81"/>
      <c r="D97" s="250" t="s">
        <v>89</v>
      </c>
      <c r="E97" s="250"/>
      <c r="F97" s="250"/>
      <c r="G97" s="250"/>
      <c r="H97" s="250"/>
      <c r="I97" s="82"/>
      <c r="J97" s="250" t="s">
        <v>90</v>
      </c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  <c r="AA97" s="250"/>
      <c r="AB97" s="250"/>
      <c r="AC97" s="250"/>
      <c r="AD97" s="250"/>
      <c r="AE97" s="250"/>
      <c r="AF97" s="250"/>
      <c r="AG97" s="241">
        <f>'03 - Vytápění'!J30</f>
        <v>0</v>
      </c>
      <c r="AH97" s="242"/>
      <c r="AI97" s="242"/>
      <c r="AJ97" s="242"/>
      <c r="AK97" s="242"/>
      <c r="AL97" s="242"/>
      <c r="AM97" s="242"/>
      <c r="AN97" s="241">
        <f>SUM(AG97,AT97)</f>
        <v>0</v>
      </c>
      <c r="AO97" s="242"/>
      <c r="AP97" s="242"/>
      <c r="AQ97" s="83" t="s">
        <v>82</v>
      </c>
      <c r="AR97" s="80"/>
      <c r="AS97" s="84">
        <v>0</v>
      </c>
      <c r="AT97" s="85">
        <f>ROUND(SUM(AV97:AW97),2)</f>
        <v>0</v>
      </c>
      <c r="AU97" s="86">
        <f>'03 - Vytápění'!P130</f>
        <v>0</v>
      </c>
      <c r="AV97" s="85">
        <f>'03 - Vytápění'!J33</f>
        <v>0</v>
      </c>
      <c r="AW97" s="85">
        <f>'03 - Vytápění'!J34</f>
        <v>0</v>
      </c>
      <c r="AX97" s="85">
        <f>'03 - Vytápění'!J35</f>
        <v>0</v>
      </c>
      <c r="AY97" s="85">
        <f>'03 - Vytápění'!J36</f>
        <v>0</v>
      </c>
      <c r="AZ97" s="85">
        <f>'03 - Vytápění'!F33</f>
        <v>0</v>
      </c>
      <c r="BA97" s="85">
        <f>'03 - Vytápění'!F34</f>
        <v>0</v>
      </c>
      <c r="BB97" s="85">
        <f>'03 - Vytápění'!F35</f>
        <v>0</v>
      </c>
      <c r="BC97" s="85">
        <f>'03 - Vytápění'!F36</f>
        <v>0</v>
      </c>
      <c r="BD97" s="87">
        <f>'03 - Vytápění'!F37</f>
        <v>0</v>
      </c>
      <c r="BT97" s="88" t="s">
        <v>83</v>
      </c>
      <c r="BV97" s="88" t="s">
        <v>77</v>
      </c>
      <c r="BW97" s="88" t="s">
        <v>91</v>
      </c>
      <c r="BX97" s="88" t="s">
        <v>4</v>
      </c>
      <c r="CL97" s="88" t="s">
        <v>1</v>
      </c>
      <c r="CM97" s="88" t="s">
        <v>85</v>
      </c>
    </row>
    <row r="98" spans="1:91" s="7" customFormat="1" ht="14.45" customHeight="1">
      <c r="A98" s="79" t="s">
        <v>79</v>
      </c>
      <c r="B98" s="80"/>
      <c r="C98" s="81"/>
      <c r="D98" s="250" t="s">
        <v>92</v>
      </c>
      <c r="E98" s="250"/>
      <c r="F98" s="250"/>
      <c r="G98" s="250"/>
      <c r="H98" s="250"/>
      <c r="I98" s="82"/>
      <c r="J98" s="250" t="s">
        <v>93</v>
      </c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  <c r="AG98" s="241">
        <f>'04 - Elektroinstalace'!J30</f>
        <v>0</v>
      </c>
      <c r="AH98" s="242"/>
      <c r="AI98" s="242"/>
      <c r="AJ98" s="242"/>
      <c r="AK98" s="242"/>
      <c r="AL98" s="242"/>
      <c r="AM98" s="242"/>
      <c r="AN98" s="241">
        <f>SUM(AG98,AT98)</f>
        <v>0</v>
      </c>
      <c r="AO98" s="242"/>
      <c r="AP98" s="242"/>
      <c r="AQ98" s="83" t="s">
        <v>82</v>
      </c>
      <c r="AR98" s="80"/>
      <c r="AS98" s="89">
        <v>0</v>
      </c>
      <c r="AT98" s="90">
        <f>ROUND(SUM(AV98:AW98),2)</f>
        <v>0</v>
      </c>
      <c r="AU98" s="91">
        <f>'04 - Elektroinstalace'!P123</f>
        <v>0</v>
      </c>
      <c r="AV98" s="90">
        <f>'04 - Elektroinstalace'!J33</f>
        <v>0</v>
      </c>
      <c r="AW98" s="90">
        <f>'04 - Elektroinstalace'!J34</f>
        <v>0</v>
      </c>
      <c r="AX98" s="90">
        <f>'04 - Elektroinstalace'!J35</f>
        <v>0</v>
      </c>
      <c r="AY98" s="90">
        <f>'04 - Elektroinstalace'!J36</f>
        <v>0</v>
      </c>
      <c r="AZ98" s="90">
        <f>'04 - Elektroinstalace'!F33</f>
        <v>0</v>
      </c>
      <c r="BA98" s="90">
        <f>'04 - Elektroinstalace'!F34</f>
        <v>0</v>
      </c>
      <c r="BB98" s="90">
        <f>'04 - Elektroinstalace'!F35</f>
        <v>0</v>
      </c>
      <c r="BC98" s="90">
        <f>'04 - Elektroinstalace'!F36</f>
        <v>0</v>
      </c>
      <c r="BD98" s="92">
        <f>'04 - Elektroinstalace'!F37</f>
        <v>0</v>
      </c>
      <c r="BT98" s="88" t="s">
        <v>83</v>
      </c>
      <c r="BV98" s="88" t="s">
        <v>77</v>
      </c>
      <c r="BW98" s="88" t="s">
        <v>94</v>
      </c>
      <c r="BX98" s="88" t="s">
        <v>4</v>
      </c>
      <c r="CL98" s="88" t="s">
        <v>1</v>
      </c>
      <c r="CM98" s="88" t="s">
        <v>85</v>
      </c>
    </row>
    <row r="99" spans="1:57" s="2" customFormat="1" ht="30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57" s="2" customFormat="1" ht="6.95" customHeight="1">
      <c r="A100" s="32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33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</sheetData>
  <mergeCells count="54">
    <mergeCell ref="AS89:AT91"/>
    <mergeCell ref="AM90:AP90"/>
    <mergeCell ref="C92:G92"/>
    <mergeCell ref="AG92:AM92"/>
    <mergeCell ref="I92:AF92"/>
    <mergeCell ref="AN92:AP92"/>
    <mergeCell ref="D98:H98"/>
    <mergeCell ref="J98:AF98"/>
    <mergeCell ref="AN97:AP97"/>
    <mergeCell ref="D97:H97"/>
    <mergeCell ref="J97:AF97"/>
    <mergeCell ref="AG97:AM97"/>
    <mergeCell ref="D96:H96"/>
    <mergeCell ref="AG96:AM96"/>
    <mergeCell ref="AN96:AP96"/>
    <mergeCell ref="D95:H95"/>
    <mergeCell ref="AG95:AM95"/>
    <mergeCell ref="J95:AF95"/>
    <mergeCell ref="AN95:AP95"/>
    <mergeCell ref="AK30:AO30"/>
    <mergeCell ref="L30:P30"/>
    <mergeCell ref="W30:AE30"/>
    <mergeCell ref="L31:P31"/>
    <mergeCell ref="AN98:AP98"/>
    <mergeCell ref="AG98:AM98"/>
    <mergeCell ref="L85:AO85"/>
    <mergeCell ref="AM87:AN87"/>
    <mergeCell ref="AM89:AP89"/>
    <mergeCell ref="AG94:AM94"/>
    <mergeCell ref="AN94:AP94"/>
    <mergeCell ref="J96:AF96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01 - Stavební část'!C2" display="/"/>
    <hyperlink ref="A96" location="'02 - Zdravotechnika'!C2" display="/"/>
    <hyperlink ref="A97" location="'03 - Vytápění'!C2" display="/"/>
    <hyperlink ref="A98" location="'04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34"/>
  <sheetViews>
    <sheetView showGridLines="0" tabSelected="1" workbookViewId="0" topLeftCell="A338">
      <selection activeCell="H356" sqref="H356"/>
    </sheetView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2.28125" style="1" customWidth="1"/>
    <col min="9" max="10" width="21.421875" style="1" customWidth="1"/>
    <col min="11" max="11" width="21.421875" style="1" hidden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4.45" customHeight="1">
      <c r="B7" s="20"/>
      <c r="E7" s="261" t="str">
        <f>'Rekapitulace stavby'!K6</f>
        <v>Rekonstrukce soc. zázemí</v>
      </c>
      <c r="F7" s="262"/>
      <c r="G7" s="262"/>
      <c r="H7" s="262"/>
      <c r="L7" s="20"/>
    </row>
    <row r="8" spans="1:31" s="2" customFormat="1" ht="12" customHeight="1">
      <c r="A8" s="32"/>
      <c r="B8" s="33"/>
      <c r="C8" s="32"/>
      <c r="D8" s="27" t="s">
        <v>96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5" customHeight="1">
      <c r="A9" s="32"/>
      <c r="B9" s="33"/>
      <c r="C9" s="32"/>
      <c r="D9" s="32"/>
      <c r="E9" s="243" t="s">
        <v>97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3" t="str">
        <f>'Rekapitulace stavby'!E14</f>
        <v>Vyplň údaj</v>
      </c>
      <c r="F18" s="233"/>
      <c r="G18" s="233"/>
      <c r="H18" s="233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27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32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33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34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94"/>
      <c r="B27" s="95"/>
      <c r="C27" s="94"/>
      <c r="D27" s="94"/>
      <c r="E27" s="237" t="s">
        <v>1</v>
      </c>
      <c r="F27" s="237"/>
      <c r="G27" s="237"/>
      <c r="H27" s="23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35</v>
      </c>
      <c r="E30" s="32"/>
      <c r="F30" s="32"/>
      <c r="G30" s="32"/>
      <c r="H30" s="32"/>
      <c r="I30" s="32"/>
      <c r="J30" s="71">
        <f>ROUND(J133,2)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39</v>
      </c>
      <c r="E33" s="27" t="s">
        <v>40</v>
      </c>
      <c r="F33" s="99">
        <f>ROUND((SUM(BE133:BE433)),2)</f>
        <v>0</v>
      </c>
      <c r="G33" s="32"/>
      <c r="H33" s="32"/>
      <c r="I33" s="100">
        <v>0.21</v>
      </c>
      <c r="J33" s="99">
        <f>ROUND(((SUM(BE133:BE433))*I33),2)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41</v>
      </c>
      <c r="F34" s="99">
        <f>ROUND((SUM(BF133:BF433)),2)</f>
        <v>0</v>
      </c>
      <c r="G34" s="32"/>
      <c r="H34" s="32"/>
      <c r="I34" s="100">
        <v>0.15</v>
      </c>
      <c r="J34" s="99">
        <f>ROUND(((SUM(BF133:BF433))*I34),2)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42</v>
      </c>
      <c r="F35" s="99">
        <f>ROUND((SUM(BG133:BG433)),2)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43</v>
      </c>
      <c r="F36" s="99">
        <f>ROUND((SUM(BH133:BH433)),2)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44</v>
      </c>
      <c r="F37" s="99">
        <f>ROUND((SUM(BI133:BI433)),2)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45</v>
      </c>
      <c r="E39" s="60"/>
      <c r="F39" s="60"/>
      <c r="G39" s="103" t="s">
        <v>46</v>
      </c>
      <c r="H39" s="104" t="s">
        <v>47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07" t="s">
        <v>51</v>
      </c>
      <c r="G61" s="45" t="s">
        <v>50</v>
      </c>
      <c r="H61" s="35"/>
      <c r="I61" s="35"/>
      <c r="J61" s="108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07" t="s">
        <v>51</v>
      </c>
      <c r="G76" s="45" t="s">
        <v>50</v>
      </c>
      <c r="H76" s="35"/>
      <c r="I76" s="35"/>
      <c r="J76" s="108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5" customHeight="1">
      <c r="A85" s="32"/>
      <c r="B85" s="33"/>
      <c r="C85" s="32"/>
      <c r="D85" s="32"/>
      <c r="E85" s="261" t="str">
        <f>E7</f>
        <v>Rekonstrukce soc. zázemí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96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5" customHeight="1">
      <c r="A87" s="32"/>
      <c r="B87" s="33"/>
      <c r="C87" s="32"/>
      <c r="D87" s="32"/>
      <c r="E87" s="243" t="str">
        <f>E9</f>
        <v>01 - Stavební část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1. 11. 2020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6" customHeight="1">
      <c r="A91" s="32"/>
      <c r="B91" s="33"/>
      <c r="C91" s="27" t="s">
        <v>24</v>
      </c>
      <c r="D91" s="32"/>
      <c r="E91" s="32"/>
      <c r="F91" s="25" t="str">
        <f>E15</f>
        <v>Město Chotěboř</v>
      </c>
      <c r="G91" s="32"/>
      <c r="H91" s="32"/>
      <c r="I91" s="27" t="s">
        <v>30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6.45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32</v>
      </c>
      <c r="J92" s="30" t="str">
        <f>E24</f>
        <v>Ing. Milan Landsman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99</v>
      </c>
      <c r="D94" s="101"/>
      <c r="E94" s="101"/>
      <c r="F94" s="101"/>
      <c r="G94" s="101"/>
      <c r="H94" s="101"/>
      <c r="I94" s="101"/>
      <c r="J94" s="110" t="s">
        <v>100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101</v>
      </c>
      <c r="D96" s="32"/>
      <c r="E96" s="32"/>
      <c r="F96" s="32"/>
      <c r="G96" s="32"/>
      <c r="H96" s="32"/>
      <c r="I96" s="32"/>
      <c r="J96" s="71">
        <f>J133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102</v>
      </c>
    </row>
    <row r="97" spans="2:12" s="9" customFormat="1" ht="24.95" customHeight="1">
      <c r="B97" s="112"/>
      <c r="D97" s="113" t="s">
        <v>103</v>
      </c>
      <c r="E97" s="114"/>
      <c r="F97" s="114"/>
      <c r="G97" s="114"/>
      <c r="H97" s="114"/>
      <c r="I97" s="114"/>
      <c r="J97" s="115">
        <f>J134</f>
        <v>0</v>
      </c>
      <c r="L97" s="112"/>
    </row>
    <row r="98" spans="2:12" s="10" customFormat="1" ht="19.9" customHeight="1">
      <c r="B98" s="116"/>
      <c r="D98" s="117" t="s">
        <v>104</v>
      </c>
      <c r="E98" s="118"/>
      <c r="F98" s="118"/>
      <c r="G98" s="118"/>
      <c r="H98" s="118"/>
      <c r="I98" s="118"/>
      <c r="J98" s="119">
        <f>J135</f>
        <v>0</v>
      </c>
      <c r="L98" s="116"/>
    </row>
    <row r="99" spans="2:12" s="10" customFormat="1" ht="19.9" customHeight="1">
      <c r="B99" s="116"/>
      <c r="D99" s="117" t="s">
        <v>105</v>
      </c>
      <c r="E99" s="118"/>
      <c r="F99" s="118"/>
      <c r="G99" s="118"/>
      <c r="H99" s="118"/>
      <c r="I99" s="118"/>
      <c r="J99" s="119">
        <f>J170</f>
        <v>0</v>
      </c>
      <c r="L99" s="116"/>
    </row>
    <row r="100" spans="2:12" s="10" customFormat="1" ht="14.85" customHeight="1">
      <c r="B100" s="116"/>
      <c r="D100" s="117" t="s">
        <v>106</v>
      </c>
      <c r="E100" s="118"/>
      <c r="F100" s="118"/>
      <c r="G100" s="118"/>
      <c r="H100" s="118"/>
      <c r="I100" s="118"/>
      <c r="J100" s="119">
        <f>J203</f>
        <v>0</v>
      </c>
      <c r="L100" s="116"/>
    </row>
    <row r="101" spans="2:12" s="10" customFormat="1" ht="19.9" customHeight="1">
      <c r="B101" s="116"/>
      <c r="D101" s="117" t="s">
        <v>107</v>
      </c>
      <c r="E101" s="118"/>
      <c r="F101" s="118"/>
      <c r="G101" s="118"/>
      <c r="H101" s="118"/>
      <c r="I101" s="118"/>
      <c r="J101" s="119">
        <f>J224</f>
        <v>0</v>
      </c>
      <c r="L101" s="116"/>
    </row>
    <row r="102" spans="2:12" s="10" customFormat="1" ht="14.85" customHeight="1">
      <c r="B102" s="116"/>
      <c r="D102" s="117" t="s">
        <v>108</v>
      </c>
      <c r="E102" s="118"/>
      <c r="F102" s="118"/>
      <c r="G102" s="118"/>
      <c r="H102" s="118"/>
      <c r="I102" s="118"/>
      <c r="J102" s="119">
        <f>J237</f>
        <v>0</v>
      </c>
      <c r="L102" s="116"/>
    </row>
    <row r="103" spans="2:12" s="10" customFormat="1" ht="14.85" customHeight="1">
      <c r="B103" s="116"/>
      <c r="D103" s="117" t="s">
        <v>109</v>
      </c>
      <c r="E103" s="118"/>
      <c r="F103" s="118"/>
      <c r="G103" s="118"/>
      <c r="H103" s="118"/>
      <c r="I103" s="118"/>
      <c r="J103" s="119">
        <f>J239</f>
        <v>0</v>
      </c>
      <c r="L103" s="116"/>
    </row>
    <row r="104" spans="2:12" s="10" customFormat="1" ht="19.9" customHeight="1">
      <c r="B104" s="116"/>
      <c r="D104" s="117" t="s">
        <v>110</v>
      </c>
      <c r="E104" s="118"/>
      <c r="F104" s="118"/>
      <c r="G104" s="118"/>
      <c r="H104" s="118"/>
      <c r="I104" s="118"/>
      <c r="J104" s="119">
        <f>J241</f>
        <v>0</v>
      </c>
      <c r="L104" s="116"/>
    </row>
    <row r="105" spans="2:12" s="10" customFormat="1" ht="19.9" customHeight="1">
      <c r="B105" s="116"/>
      <c r="D105" s="117" t="s">
        <v>111</v>
      </c>
      <c r="E105" s="118"/>
      <c r="F105" s="118"/>
      <c r="G105" s="118"/>
      <c r="H105" s="118"/>
      <c r="I105" s="118"/>
      <c r="J105" s="119">
        <f>J247</f>
        <v>0</v>
      </c>
      <c r="L105" s="116"/>
    </row>
    <row r="106" spans="2:12" s="9" customFormat="1" ht="24.95" customHeight="1">
      <c r="B106" s="112"/>
      <c r="D106" s="113" t="s">
        <v>112</v>
      </c>
      <c r="E106" s="114"/>
      <c r="F106" s="114"/>
      <c r="G106" s="114"/>
      <c r="H106" s="114"/>
      <c r="I106" s="114"/>
      <c r="J106" s="115">
        <f>J249</f>
        <v>0</v>
      </c>
      <c r="L106" s="112"/>
    </row>
    <row r="107" spans="2:12" s="10" customFormat="1" ht="19.9" customHeight="1">
      <c r="B107" s="116"/>
      <c r="D107" s="117" t="s">
        <v>113</v>
      </c>
      <c r="E107" s="118"/>
      <c r="F107" s="118"/>
      <c r="G107" s="118"/>
      <c r="H107" s="118"/>
      <c r="I107" s="118"/>
      <c r="J107" s="119">
        <f>J250</f>
        <v>0</v>
      </c>
      <c r="L107" s="116"/>
    </row>
    <row r="108" spans="2:12" s="10" customFormat="1" ht="19.9" customHeight="1">
      <c r="B108" s="116"/>
      <c r="D108" s="117" t="s">
        <v>114</v>
      </c>
      <c r="E108" s="118"/>
      <c r="F108" s="118"/>
      <c r="G108" s="118"/>
      <c r="H108" s="118"/>
      <c r="I108" s="118"/>
      <c r="J108" s="119">
        <f>J261</f>
        <v>0</v>
      </c>
      <c r="L108" s="116"/>
    </row>
    <row r="109" spans="2:12" s="10" customFormat="1" ht="19.9" customHeight="1">
      <c r="B109" s="116"/>
      <c r="D109" s="117" t="s">
        <v>115</v>
      </c>
      <c r="E109" s="118"/>
      <c r="F109" s="118"/>
      <c r="G109" s="118"/>
      <c r="H109" s="118"/>
      <c r="I109" s="118"/>
      <c r="J109" s="119">
        <f>J267</f>
        <v>0</v>
      </c>
      <c r="L109" s="116"/>
    </row>
    <row r="110" spans="2:12" s="10" customFormat="1" ht="19.9" customHeight="1">
      <c r="B110" s="116"/>
      <c r="D110" s="117" t="s">
        <v>116</v>
      </c>
      <c r="E110" s="118"/>
      <c r="F110" s="118"/>
      <c r="G110" s="118"/>
      <c r="H110" s="118"/>
      <c r="I110" s="118"/>
      <c r="J110" s="119">
        <f>J276</f>
        <v>0</v>
      </c>
      <c r="L110" s="116"/>
    </row>
    <row r="111" spans="2:12" s="10" customFormat="1" ht="19.9" customHeight="1">
      <c r="B111" s="116"/>
      <c r="D111" s="117" t="s">
        <v>117</v>
      </c>
      <c r="E111" s="118"/>
      <c r="F111" s="118"/>
      <c r="G111" s="118"/>
      <c r="H111" s="118"/>
      <c r="I111" s="118"/>
      <c r="J111" s="119">
        <f>J311</f>
        <v>0</v>
      </c>
      <c r="L111" s="116"/>
    </row>
    <row r="112" spans="2:12" s="10" customFormat="1" ht="19.9" customHeight="1">
      <c r="B112" s="116"/>
      <c r="D112" s="117" t="s">
        <v>118</v>
      </c>
      <c r="E112" s="118"/>
      <c r="F112" s="118"/>
      <c r="G112" s="118"/>
      <c r="H112" s="118"/>
      <c r="I112" s="118"/>
      <c r="J112" s="119">
        <f>J402</f>
        <v>0</v>
      </c>
      <c r="L112" s="116"/>
    </row>
    <row r="113" spans="2:12" s="10" customFormat="1" ht="19.9" customHeight="1">
      <c r="B113" s="116"/>
      <c r="D113" s="117" t="s">
        <v>119</v>
      </c>
      <c r="E113" s="118"/>
      <c r="F113" s="118"/>
      <c r="G113" s="118"/>
      <c r="H113" s="118"/>
      <c r="I113" s="118"/>
      <c r="J113" s="119">
        <f>J426</f>
        <v>0</v>
      </c>
      <c r="L113" s="116"/>
    </row>
    <row r="114" spans="1:31" s="2" customFormat="1" ht="21.7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9" spans="1:31" s="2" customFormat="1" ht="6.95" customHeight="1">
      <c r="A119" s="32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24.95" customHeight="1">
      <c r="A120" s="32"/>
      <c r="B120" s="33"/>
      <c r="C120" s="21" t="s">
        <v>120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16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4.45" customHeight="1">
      <c r="A123" s="32"/>
      <c r="B123" s="33"/>
      <c r="C123" s="32"/>
      <c r="D123" s="32"/>
      <c r="E123" s="261" t="str">
        <f>E7</f>
        <v>Rekonstrukce soc. zázemí</v>
      </c>
      <c r="F123" s="262"/>
      <c r="G123" s="262"/>
      <c r="H123" s="26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96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4.45" customHeight="1">
      <c r="A125" s="32"/>
      <c r="B125" s="33"/>
      <c r="C125" s="32"/>
      <c r="D125" s="32"/>
      <c r="E125" s="243" t="str">
        <f>E9</f>
        <v>01 - Stavební část</v>
      </c>
      <c r="F125" s="260"/>
      <c r="G125" s="260"/>
      <c r="H125" s="260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20</v>
      </c>
      <c r="D127" s="32"/>
      <c r="E127" s="32"/>
      <c r="F127" s="25" t="str">
        <f>F12</f>
        <v xml:space="preserve"> </v>
      </c>
      <c r="G127" s="32"/>
      <c r="H127" s="32"/>
      <c r="I127" s="27" t="s">
        <v>22</v>
      </c>
      <c r="J127" s="55" t="str">
        <f>IF(J12="","",J12)</f>
        <v>1. 11. 2020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5.6" customHeight="1">
      <c r="A129" s="32"/>
      <c r="B129" s="33"/>
      <c r="C129" s="27" t="s">
        <v>24</v>
      </c>
      <c r="D129" s="32"/>
      <c r="E129" s="32"/>
      <c r="F129" s="25" t="str">
        <f>E15</f>
        <v>Město Chotěboř</v>
      </c>
      <c r="G129" s="32"/>
      <c r="H129" s="32"/>
      <c r="I129" s="27" t="s">
        <v>30</v>
      </c>
      <c r="J129" s="30" t="str">
        <f>E21</f>
        <v xml:space="preserve"> 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26.45" customHeight="1">
      <c r="A130" s="32"/>
      <c r="B130" s="33"/>
      <c r="C130" s="27" t="s">
        <v>28</v>
      </c>
      <c r="D130" s="32"/>
      <c r="E130" s="32"/>
      <c r="F130" s="25" t="str">
        <f>IF(E18="","",E18)</f>
        <v>Vyplň údaj</v>
      </c>
      <c r="G130" s="32"/>
      <c r="H130" s="32"/>
      <c r="I130" s="27" t="s">
        <v>32</v>
      </c>
      <c r="J130" s="30" t="str">
        <f>E24</f>
        <v>Ing. Milan Landsman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0.3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11" customFormat="1" ht="29.25" customHeight="1">
      <c r="A132" s="120"/>
      <c r="B132" s="121"/>
      <c r="C132" s="122" t="s">
        <v>121</v>
      </c>
      <c r="D132" s="123" t="s">
        <v>60</v>
      </c>
      <c r="E132" s="123" t="s">
        <v>56</v>
      </c>
      <c r="F132" s="123" t="s">
        <v>57</v>
      </c>
      <c r="G132" s="123" t="s">
        <v>122</v>
      </c>
      <c r="H132" s="123" t="s">
        <v>123</v>
      </c>
      <c r="I132" s="123" t="s">
        <v>124</v>
      </c>
      <c r="J132" s="124" t="s">
        <v>100</v>
      </c>
      <c r="K132" s="125" t="s">
        <v>125</v>
      </c>
      <c r="L132" s="126"/>
      <c r="M132" s="62" t="s">
        <v>1</v>
      </c>
      <c r="N132" s="63" t="s">
        <v>39</v>
      </c>
      <c r="O132" s="63" t="s">
        <v>126</v>
      </c>
      <c r="P132" s="63" t="s">
        <v>127</v>
      </c>
      <c r="Q132" s="63" t="s">
        <v>128</v>
      </c>
      <c r="R132" s="63" t="s">
        <v>129</v>
      </c>
      <c r="S132" s="63" t="s">
        <v>130</v>
      </c>
      <c r="T132" s="64" t="s">
        <v>131</v>
      </c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</row>
    <row r="133" spans="1:63" s="2" customFormat="1" ht="22.9" customHeight="1">
      <c r="A133" s="32"/>
      <c r="B133" s="33"/>
      <c r="C133" s="69" t="s">
        <v>132</v>
      </c>
      <c r="D133" s="32"/>
      <c r="E133" s="32"/>
      <c r="F133" s="32"/>
      <c r="G133" s="32"/>
      <c r="H133" s="32"/>
      <c r="I133" s="32"/>
      <c r="J133" s="127">
        <f>BK133</f>
        <v>0</v>
      </c>
      <c r="K133" s="32"/>
      <c r="L133" s="33"/>
      <c r="M133" s="65"/>
      <c r="N133" s="56"/>
      <c r="O133" s="66"/>
      <c r="P133" s="128">
        <f>P134+P249</f>
        <v>0</v>
      </c>
      <c r="Q133" s="66"/>
      <c r="R133" s="128">
        <f>R134+R249</f>
        <v>18.91109271</v>
      </c>
      <c r="S133" s="66"/>
      <c r="T133" s="129">
        <f>T134+T249</f>
        <v>23.43055056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74</v>
      </c>
      <c r="AU133" s="17" t="s">
        <v>102</v>
      </c>
      <c r="BK133" s="130">
        <f>BK134+BK249</f>
        <v>0</v>
      </c>
    </row>
    <row r="134" spans="2:63" s="12" customFormat="1" ht="25.9" customHeight="1">
      <c r="B134" s="131"/>
      <c r="D134" s="132" t="s">
        <v>74</v>
      </c>
      <c r="E134" s="133" t="s">
        <v>133</v>
      </c>
      <c r="F134" s="133" t="s">
        <v>134</v>
      </c>
      <c r="I134" s="134"/>
      <c r="J134" s="135">
        <f>BK134</f>
        <v>0</v>
      </c>
      <c r="L134" s="131"/>
      <c r="M134" s="136"/>
      <c r="N134" s="137"/>
      <c r="O134" s="137"/>
      <c r="P134" s="138">
        <f>P135+P170+P224+P241+P247</f>
        <v>0</v>
      </c>
      <c r="Q134" s="137"/>
      <c r="R134" s="138">
        <f>R135+R170+R224+R241+R247</f>
        <v>13.63407767</v>
      </c>
      <c r="S134" s="137"/>
      <c r="T134" s="139">
        <f>T135+T170+T224+T241+T247</f>
        <v>10.224150000000002</v>
      </c>
      <c r="AR134" s="132" t="s">
        <v>83</v>
      </c>
      <c r="AT134" s="140" t="s">
        <v>74</v>
      </c>
      <c r="AU134" s="140" t="s">
        <v>75</v>
      </c>
      <c r="AY134" s="132" t="s">
        <v>135</v>
      </c>
      <c r="BK134" s="141">
        <f>BK135+BK170+BK224+BK241+BK247</f>
        <v>0</v>
      </c>
    </row>
    <row r="135" spans="2:63" s="12" customFormat="1" ht="22.9" customHeight="1">
      <c r="B135" s="131"/>
      <c r="D135" s="132" t="s">
        <v>74</v>
      </c>
      <c r="E135" s="142" t="s">
        <v>136</v>
      </c>
      <c r="F135" s="142" t="s">
        <v>137</v>
      </c>
      <c r="I135" s="134"/>
      <c r="J135" s="143">
        <f>BK135</f>
        <v>0</v>
      </c>
      <c r="L135" s="131"/>
      <c r="M135" s="136"/>
      <c r="N135" s="137"/>
      <c r="O135" s="137"/>
      <c r="P135" s="138">
        <f>SUM(P136:P169)</f>
        <v>0</v>
      </c>
      <c r="Q135" s="137"/>
      <c r="R135" s="138">
        <f>SUM(R136:R169)</f>
        <v>6.844787419999999</v>
      </c>
      <c r="S135" s="137"/>
      <c r="T135" s="139">
        <f>SUM(T136:T169)</f>
        <v>0</v>
      </c>
      <c r="AR135" s="132" t="s">
        <v>83</v>
      </c>
      <c r="AT135" s="140" t="s">
        <v>74</v>
      </c>
      <c r="AU135" s="140" t="s">
        <v>83</v>
      </c>
      <c r="AY135" s="132" t="s">
        <v>135</v>
      </c>
      <c r="BK135" s="141">
        <f>SUM(BK136:BK169)</f>
        <v>0</v>
      </c>
    </row>
    <row r="136" spans="1:65" s="2" customFormat="1" ht="22.15" customHeight="1">
      <c r="A136" s="32"/>
      <c r="B136" s="144"/>
      <c r="C136" s="145" t="s">
        <v>83</v>
      </c>
      <c r="D136" s="145" t="s">
        <v>138</v>
      </c>
      <c r="E136" s="146" t="s">
        <v>139</v>
      </c>
      <c r="F136" s="147" t="s">
        <v>140</v>
      </c>
      <c r="G136" s="148" t="s">
        <v>141</v>
      </c>
      <c r="H136" s="149">
        <v>4.888</v>
      </c>
      <c r="I136" s="150"/>
      <c r="J136" s="151">
        <f>ROUND(I136*H136,2)</f>
        <v>0</v>
      </c>
      <c r="K136" s="152"/>
      <c r="L136" s="33"/>
      <c r="M136" s="153" t="s">
        <v>1</v>
      </c>
      <c r="N136" s="154" t="s">
        <v>40</v>
      </c>
      <c r="O136" s="58"/>
      <c r="P136" s="155">
        <f>O136*H136</f>
        <v>0</v>
      </c>
      <c r="Q136" s="155">
        <v>0.14854</v>
      </c>
      <c r="R136" s="155">
        <f>Q136*H136</f>
        <v>0.72606352</v>
      </c>
      <c r="S136" s="155">
        <v>0</v>
      </c>
      <c r="T136" s="156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7" t="s">
        <v>142</v>
      </c>
      <c r="AT136" s="157" t="s">
        <v>138</v>
      </c>
      <c r="AU136" s="157" t="s">
        <v>85</v>
      </c>
      <c r="AY136" s="17" t="s">
        <v>135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7" t="s">
        <v>83</v>
      </c>
      <c r="BK136" s="158">
        <f>ROUND(I136*H136,2)</f>
        <v>0</v>
      </c>
      <c r="BL136" s="17" t="s">
        <v>142</v>
      </c>
      <c r="BM136" s="157" t="s">
        <v>143</v>
      </c>
    </row>
    <row r="137" spans="2:51" s="13" customFormat="1" ht="12">
      <c r="B137" s="159"/>
      <c r="D137" s="160" t="s">
        <v>144</v>
      </c>
      <c r="E137" s="161" t="s">
        <v>1</v>
      </c>
      <c r="F137" s="162" t="s">
        <v>145</v>
      </c>
      <c r="H137" s="161" t="s">
        <v>1</v>
      </c>
      <c r="I137" s="163"/>
      <c r="L137" s="159"/>
      <c r="M137" s="164"/>
      <c r="N137" s="165"/>
      <c r="O137" s="165"/>
      <c r="P137" s="165"/>
      <c r="Q137" s="165"/>
      <c r="R137" s="165"/>
      <c r="S137" s="165"/>
      <c r="T137" s="166"/>
      <c r="AT137" s="161" t="s">
        <v>144</v>
      </c>
      <c r="AU137" s="161" t="s">
        <v>85</v>
      </c>
      <c r="AV137" s="13" t="s">
        <v>83</v>
      </c>
      <c r="AW137" s="13" t="s">
        <v>31</v>
      </c>
      <c r="AX137" s="13" t="s">
        <v>75</v>
      </c>
      <c r="AY137" s="161" t="s">
        <v>135</v>
      </c>
    </row>
    <row r="138" spans="2:51" s="14" customFormat="1" ht="12">
      <c r="B138" s="167"/>
      <c r="D138" s="160" t="s">
        <v>144</v>
      </c>
      <c r="E138" s="168" t="s">
        <v>1</v>
      </c>
      <c r="F138" s="169" t="s">
        <v>146</v>
      </c>
      <c r="H138" s="170">
        <v>2.465</v>
      </c>
      <c r="I138" s="171"/>
      <c r="L138" s="167"/>
      <c r="M138" s="172"/>
      <c r="N138" s="173"/>
      <c r="O138" s="173"/>
      <c r="P138" s="173"/>
      <c r="Q138" s="173"/>
      <c r="R138" s="173"/>
      <c r="S138" s="173"/>
      <c r="T138" s="174"/>
      <c r="AT138" s="168" t="s">
        <v>144</v>
      </c>
      <c r="AU138" s="168" t="s">
        <v>85</v>
      </c>
      <c r="AV138" s="14" t="s">
        <v>85</v>
      </c>
      <c r="AW138" s="14" t="s">
        <v>31</v>
      </c>
      <c r="AX138" s="14" t="s">
        <v>75</v>
      </c>
      <c r="AY138" s="168" t="s">
        <v>135</v>
      </c>
    </row>
    <row r="139" spans="2:51" s="13" customFormat="1" ht="12">
      <c r="B139" s="159"/>
      <c r="D139" s="160" t="s">
        <v>144</v>
      </c>
      <c r="E139" s="161" t="s">
        <v>1</v>
      </c>
      <c r="F139" s="162" t="s">
        <v>147</v>
      </c>
      <c r="H139" s="161" t="s">
        <v>1</v>
      </c>
      <c r="I139" s="163"/>
      <c r="L139" s="159"/>
      <c r="M139" s="164"/>
      <c r="N139" s="165"/>
      <c r="O139" s="165"/>
      <c r="P139" s="165"/>
      <c r="Q139" s="165"/>
      <c r="R139" s="165"/>
      <c r="S139" s="165"/>
      <c r="T139" s="166"/>
      <c r="AT139" s="161" t="s">
        <v>144</v>
      </c>
      <c r="AU139" s="161" t="s">
        <v>85</v>
      </c>
      <c r="AV139" s="13" t="s">
        <v>83</v>
      </c>
      <c r="AW139" s="13" t="s">
        <v>31</v>
      </c>
      <c r="AX139" s="13" t="s">
        <v>75</v>
      </c>
      <c r="AY139" s="161" t="s">
        <v>135</v>
      </c>
    </row>
    <row r="140" spans="2:51" s="14" customFormat="1" ht="12">
      <c r="B140" s="167"/>
      <c r="D140" s="160" t="s">
        <v>144</v>
      </c>
      <c r="E140" s="168" t="s">
        <v>1</v>
      </c>
      <c r="F140" s="169" t="s">
        <v>148</v>
      </c>
      <c r="H140" s="170">
        <v>2.423</v>
      </c>
      <c r="I140" s="171"/>
      <c r="L140" s="167"/>
      <c r="M140" s="172"/>
      <c r="N140" s="173"/>
      <c r="O140" s="173"/>
      <c r="P140" s="173"/>
      <c r="Q140" s="173"/>
      <c r="R140" s="173"/>
      <c r="S140" s="173"/>
      <c r="T140" s="174"/>
      <c r="AT140" s="168" t="s">
        <v>144</v>
      </c>
      <c r="AU140" s="168" t="s">
        <v>85</v>
      </c>
      <c r="AV140" s="14" t="s">
        <v>85</v>
      </c>
      <c r="AW140" s="14" t="s">
        <v>31</v>
      </c>
      <c r="AX140" s="14" t="s">
        <v>75</v>
      </c>
      <c r="AY140" s="168" t="s">
        <v>135</v>
      </c>
    </row>
    <row r="141" spans="2:51" s="15" customFormat="1" ht="12">
      <c r="B141" s="175"/>
      <c r="D141" s="160" t="s">
        <v>144</v>
      </c>
      <c r="E141" s="176" t="s">
        <v>1</v>
      </c>
      <c r="F141" s="177" t="s">
        <v>149</v>
      </c>
      <c r="H141" s="178">
        <v>4.888</v>
      </c>
      <c r="I141" s="179"/>
      <c r="L141" s="175"/>
      <c r="M141" s="180"/>
      <c r="N141" s="181"/>
      <c r="O141" s="181"/>
      <c r="P141" s="181"/>
      <c r="Q141" s="181"/>
      <c r="R141" s="181"/>
      <c r="S141" s="181"/>
      <c r="T141" s="182"/>
      <c r="AT141" s="176" t="s">
        <v>144</v>
      </c>
      <c r="AU141" s="176" t="s">
        <v>85</v>
      </c>
      <c r="AV141" s="15" t="s">
        <v>142</v>
      </c>
      <c r="AW141" s="15" t="s">
        <v>31</v>
      </c>
      <c r="AX141" s="15" t="s">
        <v>83</v>
      </c>
      <c r="AY141" s="176" t="s">
        <v>135</v>
      </c>
    </row>
    <row r="142" spans="1:65" s="2" customFormat="1" ht="22.15" customHeight="1">
      <c r="A142" s="32"/>
      <c r="B142" s="144"/>
      <c r="C142" s="145" t="s">
        <v>85</v>
      </c>
      <c r="D142" s="145" t="s">
        <v>138</v>
      </c>
      <c r="E142" s="146" t="s">
        <v>150</v>
      </c>
      <c r="F142" s="147" t="s">
        <v>151</v>
      </c>
      <c r="G142" s="148" t="s">
        <v>141</v>
      </c>
      <c r="H142" s="149">
        <v>17.726</v>
      </c>
      <c r="I142" s="150"/>
      <c r="J142" s="151">
        <f>ROUND(I142*H142,2)</f>
        <v>0</v>
      </c>
      <c r="K142" s="152"/>
      <c r="L142" s="33"/>
      <c r="M142" s="153" t="s">
        <v>1</v>
      </c>
      <c r="N142" s="154" t="s">
        <v>40</v>
      </c>
      <c r="O142" s="58"/>
      <c r="P142" s="155">
        <f>O142*H142</f>
        <v>0</v>
      </c>
      <c r="Q142" s="155">
        <v>0.05897</v>
      </c>
      <c r="R142" s="155">
        <f>Q142*H142</f>
        <v>1.04530222</v>
      </c>
      <c r="S142" s="155">
        <v>0</v>
      </c>
      <c r="T142" s="156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7" t="s">
        <v>142</v>
      </c>
      <c r="AT142" s="157" t="s">
        <v>138</v>
      </c>
      <c r="AU142" s="157" t="s">
        <v>85</v>
      </c>
      <c r="AY142" s="17" t="s">
        <v>135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7" t="s">
        <v>83</v>
      </c>
      <c r="BK142" s="158">
        <f>ROUND(I142*H142,2)</f>
        <v>0</v>
      </c>
      <c r="BL142" s="17" t="s">
        <v>142</v>
      </c>
      <c r="BM142" s="157" t="s">
        <v>152</v>
      </c>
    </row>
    <row r="143" spans="2:51" s="13" customFormat="1" ht="12">
      <c r="B143" s="159"/>
      <c r="D143" s="160" t="s">
        <v>144</v>
      </c>
      <c r="E143" s="161" t="s">
        <v>1</v>
      </c>
      <c r="F143" s="162" t="s">
        <v>145</v>
      </c>
      <c r="H143" s="161" t="s">
        <v>1</v>
      </c>
      <c r="I143" s="163"/>
      <c r="L143" s="159"/>
      <c r="M143" s="164"/>
      <c r="N143" s="165"/>
      <c r="O143" s="165"/>
      <c r="P143" s="165"/>
      <c r="Q143" s="165"/>
      <c r="R143" s="165"/>
      <c r="S143" s="165"/>
      <c r="T143" s="166"/>
      <c r="AT143" s="161" t="s">
        <v>144</v>
      </c>
      <c r="AU143" s="161" t="s">
        <v>85</v>
      </c>
      <c r="AV143" s="13" t="s">
        <v>83</v>
      </c>
      <c r="AW143" s="13" t="s">
        <v>31</v>
      </c>
      <c r="AX143" s="13" t="s">
        <v>75</v>
      </c>
      <c r="AY143" s="161" t="s">
        <v>135</v>
      </c>
    </row>
    <row r="144" spans="2:51" s="14" customFormat="1" ht="12">
      <c r="B144" s="167"/>
      <c r="D144" s="160" t="s">
        <v>144</v>
      </c>
      <c r="E144" s="168" t="s">
        <v>1</v>
      </c>
      <c r="F144" s="169" t="s">
        <v>153</v>
      </c>
      <c r="H144" s="170">
        <v>1.56</v>
      </c>
      <c r="I144" s="171"/>
      <c r="L144" s="167"/>
      <c r="M144" s="172"/>
      <c r="N144" s="173"/>
      <c r="O144" s="173"/>
      <c r="P144" s="173"/>
      <c r="Q144" s="173"/>
      <c r="R144" s="173"/>
      <c r="S144" s="173"/>
      <c r="T144" s="174"/>
      <c r="AT144" s="168" t="s">
        <v>144</v>
      </c>
      <c r="AU144" s="168" t="s">
        <v>85</v>
      </c>
      <c r="AV144" s="14" t="s">
        <v>85</v>
      </c>
      <c r="AW144" s="14" t="s">
        <v>31</v>
      </c>
      <c r="AX144" s="14" t="s">
        <v>75</v>
      </c>
      <c r="AY144" s="168" t="s">
        <v>135</v>
      </c>
    </row>
    <row r="145" spans="2:51" s="14" customFormat="1" ht="12">
      <c r="B145" s="167"/>
      <c r="D145" s="160" t="s">
        <v>144</v>
      </c>
      <c r="E145" s="168" t="s">
        <v>1</v>
      </c>
      <c r="F145" s="169" t="s">
        <v>154</v>
      </c>
      <c r="H145" s="170">
        <v>2.32</v>
      </c>
      <c r="I145" s="171"/>
      <c r="L145" s="167"/>
      <c r="M145" s="172"/>
      <c r="N145" s="173"/>
      <c r="O145" s="173"/>
      <c r="P145" s="173"/>
      <c r="Q145" s="173"/>
      <c r="R145" s="173"/>
      <c r="S145" s="173"/>
      <c r="T145" s="174"/>
      <c r="AT145" s="168" t="s">
        <v>144</v>
      </c>
      <c r="AU145" s="168" t="s">
        <v>85</v>
      </c>
      <c r="AV145" s="14" t="s">
        <v>85</v>
      </c>
      <c r="AW145" s="14" t="s">
        <v>31</v>
      </c>
      <c r="AX145" s="14" t="s">
        <v>75</v>
      </c>
      <c r="AY145" s="168" t="s">
        <v>135</v>
      </c>
    </row>
    <row r="146" spans="2:51" s="13" customFormat="1" ht="12">
      <c r="B146" s="159"/>
      <c r="D146" s="160" t="s">
        <v>144</v>
      </c>
      <c r="E146" s="161" t="s">
        <v>1</v>
      </c>
      <c r="F146" s="162" t="s">
        <v>155</v>
      </c>
      <c r="H146" s="161" t="s">
        <v>1</v>
      </c>
      <c r="I146" s="163"/>
      <c r="L146" s="159"/>
      <c r="M146" s="164"/>
      <c r="N146" s="165"/>
      <c r="O146" s="165"/>
      <c r="P146" s="165"/>
      <c r="Q146" s="165"/>
      <c r="R146" s="165"/>
      <c r="S146" s="165"/>
      <c r="T146" s="166"/>
      <c r="AT146" s="161" t="s">
        <v>144</v>
      </c>
      <c r="AU146" s="161" t="s">
        <v>85</v>
      </c>
      <c r="AV146" s="13" t="s">
        <v>83</v>
      </c>
      <c r="AW146" s="13" t="s">
        <v>31</v>
      </c>
      <c r="AX146" s="13" t="s">
        <v>75</v>
      </c>
      <c r="AY146" s="161" t="s">
        <v>135</v>
      </c>
    </row>
    <row r="147" spans="2:51" s="14" customFormat="1" ht="12">
      <c r="B147" s="167"/>
      <c r="D147" s="160" t="s">
        <v>144</v>
      </c>
      <c r="E147" s="168" t="s">
        <v>1</v>
      </c>
      <c r="F147" s="169" t="s">
        <v>156</v>
      </c>
      <c r="H147" s="170">
        <v>4.462</v>
      </c>
      <c r="I147" s="171"/>
      <c r="L147" s="167"/>
      <c r="M147" s="172"/>
      <c r="N147" s="173"/>
      <c r="O147" s="173"/>
      <c r="P147" s="173"/>
      <c r="Q147" s="173"/>
      <c r="R147" s="173"/>
      <c r="S147" s="173"/>
      <c r="T147" s="174"/>
      <c r="AT147" s="168" t="s">
        <v>144</v>
      </c>
      <c r="AU147" s="168" t="s">
        <v>85</v>
      </c>
      <c r="AV147" s="14" t="s">
        <v>85</v>
      </c>
      <c r="AW147" s="14" t="s">
        <v>31</v>
      </c>
      <c r="AX147" s="14" t="s">
        <v>75</v>
      </c>
      <c r="AY147" s="168" t="s">
        <v>135</v>
      </c>
    </row>
    <row r="148" spans="2:51" s="13" customFormat="1" ht="12">
      <c r="B148" s="159"/>
      <c r="D148" s="160" t="s">
        <v>144</v>
      </c>
      <c r="E148" s="161" t="s">
        <v>1</v>
      </c>
      <c r="F148" s="162" t="s">
        <v>147</v>
      </c>
      <c r="H148" s="161" t="s">
        <v>1</v>
      </c>
      <c r="I148" s="163"/>
      <c r="L148" s="159"/>
      <c r="M148" s="164"/>
      <c r="N148" s="165"/>
      <c r="O148" s="165"/>
      <c r="P148" s="165"/>
      <c r="Q148" s="165"/>
      <c r="R148" s="165"/>
      <c r="S148" s="165"/>
      <c r="T148" s="166"/>
      <c r="AT148" s="161" t="s">
        <v>144</v>
      </c>
      <c r="AU148" s="161" t="s">
        <v>85</v>
      </c>
      <c r="AV148" s="13" t="s">
        <v>83</v>
      </c>
      <c r="AW148" s="13" t="s">
        <v>31</v>
      </c>
      <c r="AX148" s="13" t="s">
        <v>75</v>
      </c>
      <c r="AY148" s="161" t="s">
        <v>135</v>
      </c>
    </row>
    <row r="149" spans="2:51" s="14" customFormat="1" ht="12">
      <c r="B149" s="167"/>
      <c r="D149" s="160" t="s">
        <v>144</v>
      </c>
      <c r="E149" s="168" t="s">
        <v>1</v>
      </c>
      <c r="F149" s="169" t="s">
        <v>157</v>
      </c>
      <c r="H149" s="170">
        <v>1.53</v>
      </c>
      <c r="I149" s="171"/>
      <c r="L149" s="167"/>
      <c r="M149" s="172"/>
      <c r="N149" s="173"/>
      <c r="O149" s="173"/>
      <c r="P149" s="173"/>
      <c r="Q149" s="173"/>
      <c r="R149" s="173"/>
      <c r="S149" s="173"/>
      <c r="T149" s="174"/>
      <c r="AT149" s="168" t="s">
        <v>144</v>
      </c>
      <c r="AU149" s="168" t="s">
        <v>85</v>
      </c>
      <c r="AV149" s="14" t="s">
        <v>85</v>
      </c>
      <c r="AW149" s="14" t="s">
        <v>31</v>
      </c>
      <c r="AX149" s="14" t="s">
        <v>75</v>
      </c>
      <c r="AY149" s="168" t="s">
        <v>135</v>
      </c>
    </row>
    <row r="150" spans="2:51" s="14" customFormat="1" ht="12">
      <c r="B150" s="167"/>
      <c r="D150" s="160" t="s">
        <v>144</v>
      </c>
      <c r="E150" s="168" t="s">
        <v>1</v>
      </c>
      <c r="F150" s="169" t="s">
        <v>158</v>
      </c>
      <c r="H150" s="170">
        <v>2.28</v>
      </c>
      <c r="I150" s="171"/>
      <c r="L150" s="167"/>
      <c r="M150" s="172"/>
      <c r="N150" s="173"/>
      <c r="O150" s="173"/>
      <c r="P150" s="173"/>
      <c r="Q150" s="173"/>
      <c r="R150" s="173"/>
      <c r="S150" s="173"/>
      <c r="T150" s="174"/>
      <c r="AT150" s="168" t="s">
        <v>144</v>
      </c>
      <c r="AU150" s="168" t="s">
        <v>85</v>
      </c>
      <c r="AV150" s="14" t="s">
        <v>85</v>
      </c>
      <c r="AW150" s="14" t="s">
        <v>31</v>
      </c>
      <c r="AX150" s="14" t="s">
        <v>75</v>
      </c>
      <c r="AY150" s="168" t="s">
        <v>135</v>
      </c>
    </row>
    <row r="151" spans="2:51" s="13" customFormat="1" ht="12">
      <c r="B151" s="159"/>
      <c r="D151" s="160" t="s">
        <v>144</v>
      </c>
      <c r="E151" s="161" t="s">
        <v>1</v>
      </c>
      <c r="F151" s="162" t="s">
        <v>159</v>
      </c>
      <c r="H151" s="161" t="s">
        <v>1</v>
      </c>
      <c r="I151" s="163"/>
      <c r="L151" s="159"/>
      <c r="M151" s="164"/>
      <c r="N151" s="165"/>
      <c r="O151" s="165"/>
      <c r="P151" s="165"/>
      <c r="Q151" s="165"/>
      <c r="R151" s="165"/>
      <c r="S151" s="165"/>
      <c r="T151" s="166"/>
      <c r="AT151" s="161" t="s">
        <v>144</v>
      </c>
      <c r="AU151" s="161" t="s">
        <v>85</v>
      </c>
      <c r="AV151" s="13" t="s">
        <v>83</v>
      </c>
      <c r="AW151" s="13" t="s">
        <v>31</v>
      </c>
      <c r="AX151" s="13" t="s">
        <v>75</v>
      </c>
      <c r="AY151" s="161" t="s">
        <v>135</v>
      </c>
    </row>
    <row r="152" spans="2:51" s="14" customFormat="1" ht="12">
      <c r="B152" s="167"/>
      <c r="D152" s="160" t="s">
        <v>144</v>
      </c>
      <c r="E152" s="168" t="s">
        <v>1</v>
      </c>
      <c r="F152" s="169" t="s">
        <v>160</v>
      </c>
      <c r="H152" s="170">
        <v>5.574</v>
      </c>
      <c r="I152" s="171"/>
      <c r="L152" s="167"/>
      <c r="M152" s="172"/>
      <c r="N152" s="173"/>
      <c r="O152" s="173"/>
      <c r="P152" s="173"/>
      <c r="Q152" s="173"/>
      <c r="R152" s="173"/>
      <c r="S152" s="173"/>
      <c r="T152" s="174"/>
      <c r="AT152" s="168" t="s">
        <v>144</v>
      </c>
      <c r="AU152" s="168" t="s">
        <v>85</v>
      </c>
      <c r="AV152" s="14" t="s">
        <v>85</v>
      </c>
      <c r="AW152" s="14" t="s">
        <v>31</v>
      </c>
      <c r="AX152" s="14" t="s">
        <v>75</v>
      </c>
      <c r="AY152" s="168" t="s">
        <v>135</v>
      </c>
    </row>
    <row r="153" spans="2:51" s="15" customFormat="1" ht="12">
      <c r="B153" s="175"/>
      <c r="D153" s="160" t="s">
        <v>144</v>
      </c>
      <c r="E153" s="176" t="s">
        <v>1</v>
      </c>
      <c r="F153" s="177" t="s">
        <v>149</v>
      </c>
      <c r="H153" s="178">
        <v>17.726</v>
      </c>
      <c r="I153" s="179"/>
      <c r="L153" s="175"/>
      <c r="M153" s="180"/>
      <c r="N153" s="181"/>
      <c r="O153" s="181"/>
      <c r="P153" s="181"/>
      <c r="Q153" s="181"/>
      <c r="R153" s="181"/>
      <c r="S153" s="181"/>
      <c r="T153" s="182"/>
      <c r="AT153" s="176" t="s">
        <v>144</v>
      </c>
      <c r="AU153" s="176" t="s">
        <v>85</v>
      </c>
      <c r="AV153" s="15" t="s">
        <v>142</v>
      </c>
      <c r="AW153" s="15" t="s">
        <v>31</v>
      </c>
      <c r="AX153" s="15" t="s">
        <v>83</v>
      </c>
      <c r="AY153" s="176" t="s">
        <v>135</v>
      </c>
    </row>
    <row r="154" spans="1:65" s="2" customFormat="1" ht="13.9" customHeight="1">
      <c r="A154" s="32"/>
      <c r="B154" s="144"/>
      <c r="C154" s="145" t="s">
        <v>136</v>
      </c>
      <c r="D154" s="145" t="s">
        <v>138</v>
      </c>
      <c r="E154" s="146" t="s">
        <v>161</v>
      </c>
      <c r="F154" s="147" t="s">
        <v>162</v>
      </c>
      <c r="G154" s="148" t="s">
        <v>141</v>
      </c>
      <c r="H154" s="149">
        <v>11.418</v>
      </c>
      <c r="I154" s="150"/>
      <c r="J154" s="151">
        <f>ROUND(I154*H154,2)</f>
        <v>0</v>
      </c>
      <c r="K154" s="152"/>
      <c r="L154" s="33"/>
      <c r="M154" s="153" t="s">
        <v>1</v>
      </c>
      <c r="N154" s="154" t="s">
        <v>40</v>
      </c>
      <c r="O154" s="58"/>
      <c r="P154" s="155">
        <f>O154*H154</f>
        <v>0</v>
      </c>
      <c r="Q154" s="155">
        <v>0.07991</v>
      </c>
      <c r="R154" s="155">
        <f>Q154*H154</f>
        <v>0.9124123799999999</v>
      </c>
      <c r="S154" s="155">
        <v>0</v>
      </c>
      <c r="T154" s="156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7" t="s">
        <v>142</v>
      </c>
      <c r="AT154" s="157" t="s">
        <v>138</v>
      </c>
      <c r="AU154" s="157" t="s">
        <v>85</v>
      </c>
      <c r="AY154" s="17" t="s">
        <v>135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7" t="s">
        <v>83</v>
      </c>
      <c r="BK154" s="158">
        <f>ROUND(I154*H154,2)</f>
        <v>0</v>
      </c>
      <c r="BL154" s="17" t="s">
        <v>142</v>
      </c>
      <c r="BM154" s="157" t="s">
        <v>163</v>
      </c>
    </row>
    <row r="155" spans="2:51" s="13" customFormat="1" ht="12">
      <c r="B155" s="159"/>
      <c r="D155" s="160" t="s">
        <v>144</v>
      </c>
      <c r="E155" s="161" t="s">
        <v>1</v>
      </c>
      <c r="F155" s="162" t="s">
        <v>145</v>
      </c>
      <c r="H155" s="161" t="s">
        <v>1</v>
      </c>
      <c r="I155" s="163"/>
      <c r="L155" s="159"/>
      <c r="M155" s="164"/>
      <c r="N155" s="165"/>
      <c r="O155" s="165"/>
      <c r="P155" s="165"/>
      <c r="Q155" s="165"/>
      <c r="R155" s="165"/>
      <c r="S155" s="165"/>
      <c r="T155" s="166"/>
      <c r="AT155" s="161" t="s">
        <v>144</v>
      </c>
      <c r="AU155" s="161" t="s">
        <v>85</v>
      </c>
      <c r="AV155" s="13" t="s">
        <v>83</v>
      </c>
      <c r="AW155" s="13" t="s">
        <v>31</v>
      </c>
      <c r="AX155" s="13" t="s">
        <v>75</v>
      </c>
      <c r="AY155" s="161" t="s">
        <v>135</v>
      </c>
    </row>
    <row r="156" spans="2:51" s="14" customFormat="1" ht="12">
      <c r="B156" s="167"/>
      <c r="D156" s="160" t="s">
        <v>144</v>
      </c>
      <c r="E156" s="168" t="s">
        <v>1</v>
      </c>
      <c r="F156" s="169" t="s">
        <v>164</v>
      </c>
      <c r="H156" s="170">
        <v>5.144</v>
      </c>
      <c r="I156" s="171"/>
      <c r="L156" s="167"/>
      <c r="M156" s="172"/>
      <c r="N156" s="173"/>
      <c r="O156" s="173"/>
      <c r="P156" s="173"/>
      <c r="Q156" s="173"/>
      <c r="R156" s="173"/>
      <c r="S156" s="173"/>
      <c r="T156" s="174"/>
      <c r="AT156" s="168" t="s">
        <v>144</v>
      </c>
      <c r="AU156" s="168" t="s">
        <v>85</v>
      </c>
      <c r="AV156" s="14" t="s">
        <v>85</v>
      </c>
      <c r="AW156" s="14" t="s">
        <v>31</v>
      </c>
      <c r="AX156" s="14" t="s">
        <v>75</v>
      </c>
      <c r="AY156" s="168" t="s">
        <v>135</v>
      </c>
    </row>
    <row r="157" spans="2:51" s="13" customFormat="1" ht="12">
      <c r="B157" s="159"/>
      <c r="D157" s="160" t="s">
        <v>144</v>
      </c>
      <c r="E157" s="161" t="s">
        <v>1</v>
      </c>
      <c r="F157" s="162" t="s">
        <v>155</v>
      </c>
      <c r="H157" s="161" t="s">
        <v>1</v>
      </c>
      <c r="I157" s="163"/>
      <c r="L157" s="159"/>
      <c r="M157" s="164"/>
      <c r="N157" s="165"/>
      <c r="O157" s="165"/>
      <c r="P157" s="165"/>
      <c r="Q157" s="165"/>
      <c r="R157" s="165"/>
      <c r="S157" s="165"/>
      <c r="T157" s="166"/>
      <c r="AT157" s="161" t="s">
        <v>144</v>
      </c>
      <c r="AU157" s="161" t="s">
        <v>85</v>
      </c>
      <c r="AV157" s="13" t="s">
        <v>83</v>
      </c>
      <c r="AW157" s="13" t="s">
        <v>31</v>
      </c>
      <c r="AX157" s="13" t="s">
        <v>75</v>
      </c>
      <c r="AY157" s="161" t="s">
        <v>135</v>
      </c>
    </row>
    <row r="158" spans="2:51" s="14" customFormat="1" ht="12">
      <c r="B158" s="167"/>
      <c r="D158" s="160" t="s">
        <v>144</v>
      </c>
      <c r="E158" s="168" t="s">
        <v>1</v>
      </c>
      <c r="F158" s="169" t="s">
        <v>165</v>
      </c>
      <c r="H158" s="170">
        <v>1.17</v>
      </c>
      <c r="I158" s="171"/>
      <c r="L158" s="167"/>
      <c r="M158" s="172"/>
      <c r="N158" s="173"/>
      <c r="O158" s="173"/>
      <c r="P158" s="173"/>
      <c r="Q158" s="173"/>
      <c r="R158" s="173"/>
      <c r="S158" s="173"/>
      <c r="T158" s="174"/>
      <c r="AT158" s="168" t="s">
        <v>144</v>
      </c>
      <c r="AU158" s="168" t="s">
        <v>85</v>
      </c>
      <c r="AV158" s="14" t="s">
        <v>85</v>
      </c>
      <c r="AW158" s="14" t="s">
        <v>31</v>
      </c>
      <c r="AX158" s="14" t="s">
        <v>75</v>
      </c>
      <c r="AY158" s="168" t="s">
        <v>135</v>
      </c>
    </row>
    <row r="159" spans="2:51" s="13" customFormat="1" ht="12">
      <c r="B159" s="159"/>
      <c r="D159" s="160" t="s">
        <v>144</v>
      </c>
      <c r="E159" s="161" t="s">
        <v>1</v>
      </c>
      <c r="F159" s="162" t="s">
        <v>147</v>
      </c>
      <c r="H159" s="161" t="s">
        <v>1</v>
      </c>
      <c r="I159" s="163"/>
      <c r="L159" s="159"/>
      <c r="M159" s="164"/>
      <c r="N159" s="165"/>
      <c r="O159" s="165"/>
      <c r="P159" s="165"/>
      <c r="Q159" s="165"/>
      <c r="R159" s="165"/>
      <c r="S159" s="165"/>
      <c r="T159" s="166"/>
      <c r="AT159" s="161" t="s">
        <v>144</v>
      </c>
      <c r="AU159" s="161" t="s">
        <v>85</v>
      </c>
      <c r="AV159" s="13" t="s">
        <v>83</v>
      </c>
      <c r="AW159" s="13" t="s">
        <v>31</v>
      </c>
      <c r="AX159" s="13" t="s">
        <v>75</v>
      </c>
      <c r="AY159" s="161" t="s">
        <v>135</v>
      </c>
    </row>
    <row r="160" spans="2:51" s="14" customFormat="1" ht="12">
      <c r="B160" s="167"/>
      <c r="D160" s="160" t="s">
        <v>144</v>
      </c>
      <c r="E160" s="168" t="s">
        <v>1</v>
      </c>
      <c r="F160" s="169" t="s">
        <v>166</v>
      </c>
      <c r="H160" s="170">
        <v>3.319</v>
      </c>
      <c r="I160" s="171"/>
      <c r="L160" s="167"/>
      <c r="M160" s="172"/>
      <c r="N160" s="173"/>
      <c r="O160" s="173"/>
      <c r="P160" s="173"/>
      <c r="Q160" s="173"/>
      <c r="R160" s="173"/>
      <c r="S160" s="173"/>
      <c r="T160" s="174"/>
      <c r="AT160" s="168" t="s">
        <v>144</v>
      </c>
      <c r="AU160" s="168" t="s">
        <v>85</v>
      </c>
      <c r="AV160" s="14" t="s">
        <v>85</v>
      </c>
      <c r="AW160" s="14" t="s">
        <v>31</v>
      </c>
      <c r="AX160" s="14" t="s">
        <v>75</v>
      </c>
      <c r="AY160" s="168" t="s">
        <v>135</v>
      </c>
    </row>
    <row r="161" spans="2:51" s="13" customFormat="1" ht="12">
      <c r="B161" s="159"/>
      <c r="D161" s="160" t="s">
        <v>144</v>
      </c>
      <c r="E161" s="161" t="s">
        <v>1</v>
      </c>
      <c r="F161" s="162" t="s">
        <v>159</v>
      </c>
      <c r="H161" s="161" t="s">
        <v>1</v>
      </c>
      <c r="I161" s="163"/>
      <c r="L161" s="159"/>
      <c r="M161" s="164"/>
      <c r="N161" s="165"/>
      <c r="O161" s="165"/>
      <c r="P161" s="165"/>
      <c r="Q161" s="165"/>
      <c r="R161" s="165"/>
      <c r="S161" s="165"/>
      <c r="T161" s="166"/>
      <c r="AT161" s="161" t="s">
        <v>144</v>
      </c>
      <c r="AU161" s="161" t="s">
        <v>85</v>
      </c>
      <c r="AV161" s="13" t="s">
        <v>83</v>
      </c>
      <c r="AW161" s="13" t="s">
        <v>31</v>
      </c>
      <c r="AX161" s="13" t="s">
        <v>75</v>
      </c>
      <c r="AY161" s="161" t="s">
        <v>135</v>
      </c>
    </row>
    <row r="162" spans="2:51" s="14" customFormat="1" ht="12">
      <c r="B162" s="167"/>
      <c r="D162" s="160" t="s">
        <v>144</v>
      </c>
      <c r="E162" s="168" t="s">
        <v>1</v>
      </c>
      <c r="F162" s="169" t="s">
        <v>167</v>
      </c>
      <c r="H162" s="170">
        <v>1.785</v>
      </c>
      <c r="I162" s="171"/>
      <c r="L162" s="167"/>
      <c r="M162" s="172"/>
      <c r="N162" s="173"/>
      <c r="O162" s="173"/>
      <c r="P162" s="173"/>
      <c r="Q162" s="173"/>
      <c r="R162" s="173"/>
      <c r="S162" s="173"/>
      <c r="T162" s="174"/>
      <c r="AT162" s="168" t="s">
        <v>144</v>
      </c>
      <c r="AU162" s="168" t="s">
        <v>85</v>
      </c>
      <c r="AV162" s="14" t="s">
        <v>85</v>
      </c>
      <c r="AW162" s="14" t="s">
        <v>31</v>
      </c>
      <c r="AX162" s="14" t="s">
        <v>75</v>
      </c>
      <c r="AY162" s="168" t="s">
        <v>135</v>
      </c>
    </row>
    <row r="163" spans="2:51" s="15" customFormat="1" ht="12">
      <c r="B163" s="175"/>
      <c r="D163" s="160" t="s">
        <v>144</v>
      </c>
      <c r="E163" s="176" t="s">
        <v>1</v>
      </c>
      <c r="F163" s="177" t="s">
        <v>149</v>
      </c>
      <c r="H163" s="178">
        <v>11.418</v>
      </c>
      <c r="I163" s="179"/>
      <c r="L163" s="175"/>
      <c r="M163" s="180"/>
      <c r="N163" s="181"/>
      <c r="O163" s="181"/>
      <c r="P163" s="181"/>
      <c r="Q163" s="181"/>
      <c r="R163" s="181"/>
      <c r="S163" s="181"/>
      <c r="T163" s="182"/>
      <c r="AT163" s="176" t="s">
        <v>144</v>
      </c>
      <c r="AU163" s="176" t="s">
        <v>85</v>
      </c>
      <c r="AV163" s="15" t="s">
        <v>142</v>
      </c>
      <c r="AW163" s="15" t="s">
        <v>31</v>
      </c>
      <c r="AX163" s="15" t="s">
        <v>83</v>
      </c>
      <c r="AY163" s="176" t="s">
        <v>135</v>
      </c>
    </row>
    <row r="164" spans="1:65" s="2" customFormat="1" ht="13.9" customHeight="1">
      <c r="A164" s="32"/>
      <c r="B164" s="144"/>
      <c r="C164" s="145" t="s">
        <v>142</v>
      </c>
      <c r="D164" s="145" t="s">
        <v>138</v>
      </c>
      <c r="E164" s="146" t="s">
        <v>168</v>
      </c>
      <c r="F164" s="147" t="s">
        <v>169</v>
      </c>
      <c r="G164" s="148" t="s">
        <v>141</v>
      </c>
      <c r="H164" s="149">
        <v>26.995</v>
      </c>
      <c r="I164" s="150"/>
      <c r="J164" s="151">
        <f>ROUND(I164*H164,2)</f>
        <v>0</v>
      </c>
      <c r="K164" s="152"/>
      <c r="L164" s="33"/>
      <c r="M164" s="153" t="s">
        <v>1</v>
      </c>
      <c r="N164" s="154" t="s">
        <v>40</v>
      </c>
      <c r="O164" s="58"/>
      <c r="P164" s="155">
        <f>O164*H164</f>
        <v>0</v>
      </c>
      <c r="Q164" s="155">
        <v>0.15414</v>
      </c>
      <c r="R164" s="155">
        <f>Q164*H164</f>
        <v>4.1610093</v>
      </c>
      <c r="S164" s="155">
        <v>0</v>
      </c>
      <c r="T164" s="156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7" t="s">
        <v>142</v>
      </c>
      <c r="AT164" s="157" t="s">
        <v>138</v>
      </c>
      <c r="AU164" s="157" t="s">
        <v>85</v>
      </c>
      <c r="AY164" s="17" t="s">
        <v>135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7" t="s">
        <v>83</v>
      </c>
      <c r="BK164" s="158">
        <f>ROUND(I164*H164,2)</f>
        <v>0</v>
      </c>
      <c r="BL164" s="17" t="s">
        <v>142</v>
      </c>
      <c r="BM164" s="157" t="s">
        <v>170</v>
      </c>
    </row>
    <row r="165" spans="2:51" s="13" customFormat="1" ht="12">
      <c r="B165" s="159"/>
      <c r="D165" s="160" t="s">
        <v>144</v>
      </c>
      <c r="E165" s="161" t="s">
        <v>1</v>
      </c>
      <c r="F165" s="162" t="s">
        <v>145</v>
      </c>
      <c r="H165" s="161" t="s">
        <v>1</v>
      </c>
      <c r="I165" s="163"/>
      <c r="L165" s="159"/>
      <c r="M165" s="164"/>
      <c r="N165" s="165"/>
      <c r="O165" s="165"/>
      <c r="P165" s="165"/>
      <c r="Q165" s="165"/>
      <c r="R165" s="165"/>
      <c r="S165" s="165"/>
      <c r="T165" s="166"/>
      <c r="AT165" s="161" t="s">
        <v>144</v>
      </c>
      <c r="AU165" s="161" t="s">
        <v>85</v>
      </c>
      <c r="AV165" s="13" t="s">
        <v>83</v>
      </c>
      <c r="AW165" s="13" t="s">
        <v>31</v>
      </c>
      <c r="AX165" s="13" t="s">
        <v>75</v>
      </c>
      <c r="AY165" s="161" t="s">
        <v>135</v>
      </c>
    </row>
    <row r="166" spans="2:51" s="14" customFormat="1" ht="12">
      <c r="B166" s="167"/>
      <c r="D166" s="160" t="s">
        <v>144</v>
      </c>
      <c r="E166" s="168" t="s">
        <v>1</v>
      </c>
      <c r="F166" s="169" t="s">
        <v>171</v>
      </c>
      <c r="H166" s="170">
        <v>13.78</v>
      </c>
      <c r="I166" s="171"/>
      <c r="L166" s="167"/>
      <c r="M166" s="172"/>
      <c r="N166" s="173"/>
      <c r="O166" s="173"/>
      <c r="P166" s="173"/>
      <c r="Q166" s="173"/>
      <c r="R166" s="173"/>
      <c r="S166" s="173"/>
      <c r="T166" s="174"/>
      <c r="AT166" s="168" t="s">
        <v>144</v>
      </c>
      <c r="AU166" s="168" t="s">
        <v>85</v>
      </c>
      <c r="AV166" s="14" t="s">
        <v>85</v>
      </c>
      <c r="AW166" s="14" t="s">
        <v>31</v>
      </c>
      <c r="AX166" s="14" t="s">
        <v>75</v>
      </c>
      <c r="AY166" s="168" t="s">
        <v>135</v>
      </c>
    </row>
    <row r="167" spans="2:51" s="13" customFormat="1" ht="12">
      <c r="B167" s="159"/>
      <c r="D167" s="160" t="s">
        <v>144</v>
      </c>
      <c r="E167" s="161" t="s">
        <v>1</v>
      </c>
      <c r="F167" s="162" t="s">
        <v>147</v>
      </c>
      <c r="H167" s="161" t="s">
        <v>1</v>
      </c>
      <c r="I167" s="163"/>
      <c r="L167" s="159"/>
      <c r="M167" s="164"/>
      <c r="N167" s="165"/>
      <c r="O167" s="165"/>
      <c r="P167" s="165"/>
      <c r="Q167" s="165"/>
      <c r="R167" s="165"/>
      <c r="S167" s="165"/>
      <c r="T167" s="166"/>
      <c r="AT167" s="161" t="s">
        <v>144</v>
      </c>
      <c r="AU167" s="161" t="s">
        <v>85</v>
      </c>
      <c r="AV167" s="13" t="s">
        <v>83</v>
      </c>
      <c r="AW167" s="13" t="s">
        <v>31</v>
      </c>
      <c r="AX167" s="13" t="s">
        <v>75</v>
      </c>
      <c r="AY167" s="161" t="s">
        <v>135</v>
      </c>
    </row>
    <row r="168" spans="2:51" s="14" customFormat="1" ht="12">
      <c r="B168" s="167"/>
      <c r="D168" s="160" t="s">
        <v>144</v>
      </c>
      <c r="E168" s="168" t="s">
        <v>1</v>
      </c>
      <c r="F168" s="169" t="s">
        <v>172</v>
      </c>
      <c r="H168" s="170">
        <v>13.215</v>
      </c>
      <c r="I168" s="171"/>
      <c r="L168" s="167"/>
      <c r="M168" s="172"/>
      <c r="N168" s="173"/>
      <c r="O168" s="173"/>
      <c r="P168" s="173"/>
      <c r="Q168" s="173"/>
      <c r="R168" s="173"/>
      <c r="S168" s="173"/>
      <c r="T168" s="174"/>
      <c r="AT168" s="168" t="s">
        <v>144</v>
      </c>
      <c r="AU168" s="168" t="s">
        <v>85</v>
      </c>
      <c r="AV168" s="14" t="s">
        <v>85</v>
      </c>
      <c r="AW168" s="14" t="s">
        <v>31</v>
      </c>
      <c r="AX168" s="14" t="s">
        <v>75</v>
      </c>
      <c r="AY168" s="168" t="s">
        <v>135</v>
      </c>
    </row>
    <row r="169" spans="2:51" s="15" customFormat="1" ht="12">
      <c r="B169" s="175"/>
      <c r="D169" s="160" t="s">
        <v>144</v>
      </c>
      <c r="E169" s="176" t="s">
        <v>1</v>
      </c>
      <c r="F169" s="177" t="s">
        <v>149</v>
      </c>
      <c r="H169" s="178">
        <v>26.995</v>
      </c>
      <c r="I169" s="179"/>
      <c r="L169" s="175"/>
      <c r="M169" s="180"/>
      <c r="N169" s="181"/>
      <c r="O169" s="181"/>
      <c r="P169" s="181"/>
      <c r="Q169" s="181"/>
      <c r="R169" s="181"/>
      <c r="S169" s="181"/>
      <c r="T169" s="182"/>
      <c r="AT169" s="176" t="s">
        <v>144</v>
      </c>
      <c r="AU169" s="176" t="s">
        <v>85</v>
      </c>
      <c r="AV169" s="15" t="s">
        <v>142</v>
      </c>
      <c r="AW169" s="15" t="s">
        <v>31</v>
      </c>
      <c r="AX169" s="15" t="s">
        <v>83</v>
      </c>
      <c r="AY169" s="176" t="s">
        <v>135</v>
      </c>
    </row>
    <row r="170" spans="2:63" s="12" customFormat="1" ht="22.9" customHeight="1">
      <c r="B170" s="131"/>
      <c r="D170" s="132" t="s">
        <v>74</v>
      </c>
      <c r="E170" s="142" t="s">
        <v>173</v>
      </c>
      <c r="F170" s="142" t="s">
        <v>174</v>
      </c>
      <c r="I170" s="134"/>
      <c r="J170" s="143">
        <f>BK170</f>
        <v>0</v>
      </c>
      <c r="L170" s="131"/>
      <c r="M170" s="136"/>
      <c r="N170" s="137"/>
      <c r="O170" s="137"/>
      <c r="P170" s="138">
        <f>P171+SUM(P172:P203)</f>
        <v>0</v>
      </c>
      <c r="Q170" s="137"/>
      <c r="R170" s="138">
        <f>R171+SUM(R172:R203)</f>
        <v>6.78215025</v>
      </c>
      <c r="S170" s="137"/>
      <c r="T170" s="139">
        <f>T171+SUM(T172:T203)</f>
        <v>0</v>
      </c>
      <c r="AR170" s="132" t="s">
        <v>83</v>
      </c>
      <c r="AT170" s="140" t="s">
        <v>74</v>
      </c>
      <c r="AU170" s="140" t="s">
        <v>83</v>
      </c>
      <c r="AY170" s="132" t="s">
        <v>135</v>
      </c>
      <c r="BK170" s="141">
        <f>BK171+SUM(BK172:BK203)</f>
        <v>0</v>
      </c>
    </row>
    <row r="171" spans="1:65" s="2" customFormat="1" ht="13.9" customHeight="1">
      <c r="A171" s="32"/>
      <c r="B171" s="144"/>
      <c r="C171" s="145" t="s">
        <v>175</v>
      </c>
      <c r="D171" s="145" t="s">
        <v>138</v>
      </c>
      <c r="E171" s="146" t="s">
        <v>176</v>
      </c>
      <c r="F171" s="147" t="s">
        <v>177</v>
      </c>
      <c r="G171" s="148" t="s">
        <v>141</v>
      </c>
      <c r="H171" s="149">
        <v>10.8</v>
      </c>
      <c r="I171" s="150"/>
      <c r="J171" s="151">
        <f>ROUND(I171*H171,2)</f>
        <v>0</v>
      </c>
      <c r="K171" s="152"/>
      <c r="L171" s="33"/>
      <c r="M171" s="153" t="s">
        <v>1</v>
      </c>
      <c r="N171" s="154" t="s">
        <v>40</v>
      </c>
      <c r="O171" s="58"/>
      <c r="P171" s="155">
        <f>O171*H171</f>
        <v>0</v>
      </c>
      <c r="Q171" s="155">
        <v>0</v>
      </c>
      <c r="R171" s="155">
        <f>Q171*H171</f>
        <v>0</v>
      </c>
      <c r="S171" s="155">
        <v>0</v>
      </c>
      <c r="T171" s="156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7" t="s">
        <v>142</v>
      </c>
      <c r="AT171" s="157" t="s">
        <v>138</v>
      </c>
      <c r="AU171" s="157" t="s">
        <v>85</v>
      </c>
      <c r="AY171" s="17" t="s">
        <v>135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7" t="s">
        <v>83</v>
      </c>
      <c r="BK171" s="158">
        <f>ROUND(I171*H171,2)</f>
        <v>0</v>
      </c>
      <c r="BL171" s="17" t="s">
        <v>142</v>
      </c>
      <c r="BM171" s="157" t="s">
        <v>178</v>
      </c>
    </row>
    <row r="172" spans="2:51" s="14" customFormat="1" ht="12">
      <c r="B172" s="167"/>
      <c r="D172" s="160" t="s">
        <v>144</v>
      </c>
      <c r="E172" s="168" t="s">
        <v>1</v>
      </c>
      <c r="F172" s="169" t="s">
        <v>179</v>
      </c>
      <c r="H172" s="170">
        <v>10.8</v>
      </c>
      <c r="I172" s="171"/>
      <c r="L172" s="167"/>
      <c r="M172" s="172"/>
      <c r="N172" s="173"/>
      <c r="O172" s="173"/>
      <c r="P172" s="173"/>
      <c r="Q172" s="173"/>
      <c r="R172" s="173"/>
      <c r="S172" s="173"/>
      <c r="T172" s="174"/>
      <c r="AT172" s="168" t="s">
        <v>144</v>
      </c>
      <c r="AU172" s="168" t="s">
        <v>85</v>
      </c>
      <c r="AV172" s="14" t="s">
        <v>85</v>
      </c>
      <c r="AW172" s="14" t="s">
        <v>31</v>
      </c>
      <c r="AX172" s="14" t="s">
        <v>83</v>
      </c>
      <c r="AY172" s="168" t="s">
        <v>135</v>
      </c>
    </row>
    <row r="173" spans="1:65" s="2" customFormat="1" ht="22.15" customHeight="1">
      <c r="A173" s="32"/>
      <c r="B173" s="144"/>
      <c r="C173" s="145" t="s">
        <v>173</v>
      </c>
      <c r="D173" s="145" t="s">
        <v>138</v>
      </c>
      <c r="E173" s="146" t="s">
        <v>180</v>
      </c>
      <c r="F173" s="147" t="s">
        <v>181</v>
      </c>
      <c r="G173" s="148" t="s">
        <v>182</v>
      </c>
      <c r="H173" s="149">
        <v>1.68</v>
      </c>
      <c r="I173" s="150"/>
      <c r="J173" s="151">
        <f>ROUND(I173*H173,2)</f>
        <v>0</v>
      </c>
      <c r="K173" s="152"/>
      <c r="L173" s="33"/>
      <c r="M173" s="153" t="s">
        <v>1</v>
      </c>
      <c r="N173" s="154" t="s">
        <v>40</v>
      </c>
      <c r="O173" s="58"/>
      <c r="P173" s="155">
        <f>O173*H173</f>
        <v>0</v>
      </c>
      <c r="Q173" s="155">
        <v>2.45329</v>
      </c>
      <c r="R173" s="155">
        <f>Q173*H173</f>
        <v>4.1215272</v>
      </c>
      <c r="S173" s="155">
        <v>0</v>
      </c>
      <c r="T173" s="156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7" t="s">
        <v>142</v>
      </c>
      <c r="AT173" s="157" t="s">
        <v>138</v>
      </c>
      <c r="AU173" s="157" t="s">
        <v>85</v>
      </c>
      <c r="AY173" s="17" t="s">
        <v>135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7" t="s">
        <v>83</v>
      </c>
      <c r="BK173" s="158">
        <f>ROUND(I173*H173,2)</f>
        <v>0</v>
      </c>
      <c r="BL173" s="17" t="s">
        <v>142</v>
      </c>
      <c r="BM173" s="157" t="s">
        <v>183</v>
      </c>
    </row>
    <row r="174" spans="2:51" s="13" customFormat="1" ht="12">
      <c r="B174" s="159"/>
      <c r="D174" s="160" t="s">
        <v>144</v>
      </c>
      <c r="E174" s="161" t="s">
        <v>1</v>
      </c>
      <c r="F174" s="162" t="s">
        <v>184</v>
      </c>
      <c r="H174" s="161" t="s">
        <v>1</v>
      </c>
      <c r="I174" s="163"/>
      <c r="L174" s="159"/>
      <c r="M174" s="164"/>
      <c r="N174" s="165"/>
      <c r="O174" s="165"/>
      <c r="P174" s="165"/>
      <c r="Q174" s="165"/>
      <c r="R174" s="165"/>
      <c r="S174" s="165"/>
      <c r="T174" s="166"/>
      <c r="AT174" s="161" t="s">
        <v>144</v>
      </c>
      <c r="AU174" s="161" t="s">
        <v>85</v>
      </c>
      <c r="AV174" s="13" t="s">
        <v>83</v>
      </c>
      <c r="AW174" s="13" t="s">
        <v>31</v>
      </c>
      <c r="AX174" s="13" t="s">
        <v>75</v>
      </c>
      <c r="AY174" s="161" t="s">
        <v>135</v>
      </c>
    </row>
    <row r="175" spans="2:51" s="14" customFormat="1" ht="12">
      <c r="B175" s="167"/>
      <c r="D175" s="160" t="s">
        <v>144</v>
      </c>
      <c r="E175" s="168" t="s">
        <v>1</v>
      </c>
      <c r="F175" s="169" t="s">
        <v>185</v>
      </c>
      <c r="H175" s="170">
        <v>1.68</v>
      </c>
      <c r="I175" s="171"/>
      <c r="L175" s="167"/>
      <c r="M175" s="172"/>
      <c r="N175" s="173"/>
      <c r="O175" s="173"/>
      <c r="P175" s="173"/>
      <c r="Q175" s="173"/>
      <c r="R175" s="173"/>
      <c r="S175" s="173"/>
      <c r="T175" s="174"/>
      <c r="AT175" s="168" t="s">
        <v>144</v>
      </c>
      <c r="AU175" s="168" t="s">
        <v>85</v>
      </c>
      <c r="AV175" s="14" t="s">
        <v>85</v>
      </c>
      <c r="AW175" s="14" t="s">
        <v>31</v>
      </c>
      <c r="AX175" s="14" t="s">
        <v>83</v>
      </c>
      <c r="AY175" s="168" t="s">
        <v>135</v>
      </c>
    </row>
    <row r="176" spans="1:65" s="2" customFormat="1" ht="13.9" customHeight="1">
      <c r="A176" s="32"/>
      <c r="B176" s="144"/>
      <c r="C176" s="145" t="s">
        <v>186</v>
      </c>
      <c r="D176" s="145" t="s">
        <v>138</v>
      </c>
      <c r="E176" s="146" t="s">
        <v>187</v>
      </c>
      <c r="F176" s="147" t="s">
        <v>188</v>
      </c>
      <c r="G176" s="148" t="s">
        <v>182</v>
      </c>
      <c r="H176" s="149">
        <v>1.68</v>
      </c>
      <c r="I176" s="150"/>
      <c r="J176" s="151">
        <f>ROUND(I176*H176,2)</f>
        <v>0</v>
      </c>
      <c r="K176" s="152"/>
      <c r="L176" s="33"/>
      <c r="M176" s="153" t="s">
        <v>1</v>
      </c>
      <c r="N176" s="154" t="s">
        <v>40</v>
      </c>
      <c r="O176" s="58"/>
      <c r="P176" s="155">
        <f>O176*H176</f>
        <v>0</v>
      </c>
      <c r="Q176" s="155">
        <v>0</v>
      </c>
      <c r="R176" s="155">
        <f>Q176*H176</f>
        <v>0</v>
      </c>
      <c r="S176" s="155">
        <v>0</v>
      </c>
      <c r="T176" s="156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7" t="s">
        <v>142</v>
      </c>
      <c r="AT176" s="157" t="s">
        <v>138</v>
      </c>
      <c r="AU176" s="157" t="s">
        <v>85</v>
      </c>
      <c r="AY176" s="17" t="s">
        <v>135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7" t="s">
        <v>83</v>
      </c>
      <c r="BK176" s="158">
        <f>ROUND(I176*H176,2)</f>
        <v>0</v>
      </c>
      <c r="BL176" s="17" t="s">
        <v>142</v>
      </c>
      <c r="BM176" s="157" t="s">
        <v>189</v>
      </c>
    </row>
    <row r="177" spans="1:65" s="2" customFormat="1" ht="22.15" customHeight="1">
      <c r="A177" s="32"/>
      <c r="B177" s="144"/>
      <c r="C177" s="145" t="s">
        <v>190</v>
      </c>
      <c r="D177" s="145" t="s">
        <v>138</v>
      </c>
      <c r="E177" s="146" t="s">
        <v>191</v>
      </c>
      <c r="F177" s="147" t="s">
        <v>192</v>
      </c>
      <c r="G177" s="148" t="s">
        <v>182</v>
      </c>
      <c r="H177" s="149">
        <v>1.68</v>
      </c>
      <c r="I177" s="150"/>
      <c r="J177" s="151">
        <f>ROUND(I177*H177,2)</f>
        <v>0</v>
      </c>
      <c r="K177" s="152"/>
      <c r="L177" s="33"/>
      <c r="M177" s="153" t="s">
        <v>1</v>
      </c>
      <c r="N177" s="154" t="s">
        <v>40</v>
      </c>
      <c r="O177" s="58"/>
      <c r="P177" s="155">
        <f>O177*H177</f>
        <v>0</v>
      </c>
      <c r="Q177" s="155">
        <v>0</v>
      </c>
      <c r="R177" s="155">
        <f>Q177*H177</f>
        <v>0</v>
      </c>
      <c r="S177" s="155">
        <v>0</v>
      </c>
      <c r="T177" s="156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7" t="s">
        <v>142</v>
      </c>
      <c r="AT177" s="157" t="s">
        <v>138</v>
      </c>
      <c r="AU177" s="157" t="s">
        <v>85</v>
      </c>
      <c r="AY177" s="17" t="s">
        <v>135</v>
      </c>
      <c r="BE177" s="158">
        <f>IF(N177="základní",J177,0)</f>
        <v>0</v>
      </c>
      <c r="BF177" s="158">
        <f>IF(N177="snížená",J177,0)</f>
        <v>0</v>
      </c>
      <c r="BG177" s="158">
        <f>IF(N177="zákl. přenesená",J177,0)</f>
        <v>0</v>
      </c>
      <c r="BH177" s="158">
        <f>IF(N177="sníž. přenesená",J177,0)</f>
        <v>0</v>
      </c>
      <c r="BI177" s="158">
        <f>IF(N177="nulová",J177,0)</f>
        <v>0</v>
      </c>
      <c r="BJ177" s="17" t="s">
        <v>83</v>
      </c>
      <c r="BK177" s="158">
        <f>ROUND(I177*H177,2)</f>
        <v>0</v>
      </c>
      <c r="BL177" s="17" t="s">
        <v>142</v>
      </c>
      <c r="BM177" s="157" t="s">
        <v>193</v>
      </c>
    </row>
    <row r="178" spans="1:65" s="2" customFormat="1" ht="13.9" customHeight="1">
      <c r="A178" s="32"/>
      <c r="B178" s="144"/>
      <c r="C178" s="145" t="s">
        <v>194</v>
      </c>
      <c r="D178" s="145" t="s">
        <v>138</v>
      </c>
      <c r="E178" s="146" t="s">
        <v>195</v>
      </c>
      <c r="F178" s="147" t="s">
        <v>196</v>
      </c>
      <c r="G178" s="148" t="s">
        <v>182</v>
      </c>
      <c r="H178" s="149">
        <v>0.102</v>
      </c>
      <c r="I178" s="150"/>
      <c r="J178" s="151">
        <f>ROUND(I178*H178,2)</f>
        <v>0</v>
      </c>
      <c r="K178" s="152"/>
      <c r="L178" s="33"/>
      <c r="M178" s="153" t="s">
        <v>1</v>
      </c>
      <c r="N178" s="154" t="s">
        <v>40</v>
      </c>
      <c r="O178" s="58"/>
      <c r="P178" s="155">
        <f>O178*H178</f>
        <v>0</v>
      </c>
      <c r="Q178" s="155">
        <v>0</v>
      </c>
      <c r="R178" s="155">
        <f>Q178*H178</f>
        <v>0</v>
      </c>
      <c r="S178" s="155">
        <v>0</v>
      </c>
      <c r="T178" s="156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7" t="s">
        <v>142</v>
      </c>
      <c r="AT178" s="157" t="s">
        <v>138</v>
      </c>
      <c r="AU178" s="157" t="s">
        <v>85</v>
      </c>
      <c r="AY178" s="17" t="s">
        <v>135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7" t="s">
        <v>83</v>
      </c>
      <c r="BK178" s="158">
        <f>ROUND(I178*H178,2)</f>
        <v>0</v>
      </c>
      <c r="BL178" s="17" t="s">
        <v>142</v>
      </c>
      <c r="BM178" s="157" t="s">
        <v>197</v>
      </c>
    </row>
    <row r="179" spans="2:51" s="13" customFormat="1" ht="12">
      <c r="B179" s="159"/>
      <c r="D179" s="160" t="s">
        <v>144</v>
      </c>
      <c r="E179" s="161" t="s">
        <v>1</v>
      </c>
      <c r="F179" s="162" t="s">
        <v>198</v>
      </c>
      <c r="H179" s="161" t="s">
        <v>1</v>
      </c>
      <c r="I179" s="163"/>
      <c r="L179" s="159"/>
      <c r="M179" s="164"/>
      <c r="N179" s="165"/>
      <c r="O179" s="165"/>
      <c r="P179" s="165"/>
      <c r="Q179" s="165"/>
      <c r="R179" s="165"/>
      <c r="S179" s="165"/>
      <c r="T179" s="166"/>
      <c r="AT179" s="161" t="s">
        <v>144</v>
      </c>
      <c r="AU179" s="161" t="s">
        <v>85</v>
      </c>
      <c r="AV179" s="13" t="s">
        <v>83</v>
      </c>
      <c r="AW179" s="13" t="s">
        <v>31</v>
      </c>
      <c r="AX179" s="13" t="s">
        <v>75</v>
      </c>
      <c r="AY179" s="161" t="s">
        <v>135</v>
      </c>
    </row>
    <row r="180" spans="2:51" s="14" customFormat="1" ht="12">
      <c r="B180" s="167"/>
      <c r="D180" s="160" t="s">
        <v>144</v>
      </c>
      <c r="E180" s="168" t="s">
        <v>1</v>
      </c>
      <c r="F180" s="169" t="s">
        <v>199</v>
      </c>
      <c r="H180" s="170">
        <v>0.102</v>
      </c>
      <c r="I180" s="171"/>
      <c r="L180" s="167"/>
      <c r="M180" s="172"/>
      <c r="N180" s="173"/>
      <c r="O180" s="173"/>
      <c r="P180" s="173"/>
      <c r="Q180" s="173"/>
      <c r="R180" s="173"/>
      <c r="S180" s="173"/>
      <c r="T180" s="174"/>
      <c r="AT180" s="168" t="s">
        <v>144</v>
      </c>
      <c r="AU180" s="168" t="s">
        <v>85</v>
      </c>
      <c r="AV180" s="14" t="s">
        <v>85</v>
      </c>
      <c r="AW180" s="14" t="s">
        <v>31</v>
      </c>
      <c r="AX180" s="14" t="s">
        <v>83</v>
      </c>
      <c r="AY180" s="168" t="s">
        <v>135</v>
      </c>
    </row>
    <row r="181" spans="1:65" s="2" customFormat="1" ht="13.9" customHeight="1">
      <c r="A181" s="32"/>
      <c r="B181" s="144"/>
      <c r="C181" s="145" t="s">
        <v>200</v>
      </c>
      <c r="D181" s="145" t="s">
        <v>138</v>
      </c>
      <c r="E181" s="146" t="s">
        <v>201</v>
      </c>
      <c r="F181" s="147" t="s">
        <v>202</v>
      </c>
      <c r="G181" s="148" t="s">
        <v>203</v>
      </c>
      <c r="H181" s="149">
        <v>0.133</v>
      </c>
      <c r="I181" s="150"/>
      <c r="J181" s="151">
        <f>ROUND(I181*H181,2)</f>
        <v>0</v>
      </c>
      <c r="K181" s="152"/>
      <c r="L181" s="33"/>
      <c r="M181" s="153" t="s">
        <v>1</v>
      </c>
      <c r="N181" s="154" t="s">
        <v>40</v>
      </c>
      <c r="O181" s="58"/>
      <c r="P181" s="155">
        <f>O181*H181</f>
        <v>0</v>
      </c>
      <c r="Q181" s="155">
        <v>1.06277</v>
      </c>
      <c r="R181" s="155">
        <f>Q181*H181</f>
        <v>0.14134841</v>
      </c>
      <c r="S181" s="155">
        <v>0</v>
      </c>
      <c r="T181" s="156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7" t="s">
        <v>142</v>
      </c>
      <c r="AT181" s="157" t="s">
        <v>138</v>
      </c>
      <c r="AU181" s="157" t="s">
        <v>85</v>
      </c>
      <c r="AY181" s="17" t="s">
        <v>135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7" t="s">
        <v>83</v>
      </c>
      <c r="BK181" s="158">
        <f>ROUND(I181*H181,2)</f>
        <v>0</v>
      </c>
      <c r="BL181" s="17" t="s">
        <v>142</v>
      </c>
      <c r="BM181" s="157" t="s">
        <v>204</v>
      </c>
    </row>
    <row r="182" spans="2:51" s="13" customFormat="1" ht="12">
      <c r="B182" s="159"/>
      <c r="D182" s="160" t="s">
        <v>144</v>
      </c>
      <c r="E182" s="161" t="s">
        <v>1</v>
      </c>
      <c r="F182" s="162" t="s">
        <v>205</v>
      </c>
      <c r="H182" s="161" t="s">
        <v>1</v>
      </c>
      <c r="I182" s="163"/>
      <c r="L182" s="159"/>
      <c r="M182" s="164"/>
      <c r="N182" s="165"/>
      <c r="O182" s="165"/>
      <c r="P182" s="165"/>
      <c r="Q182" s="165"/>
      <c r="R182" s="165"/>
      <c r="S182" s="165"/>
      <c r="T182" s="166"/>
      <c r="AT182" s="161" t="s">
        <v>144</v>
      </c>
      <c r="AU182" s="161" t="s">
        <v>85</v>
      </c>
      <c r="AV182" s="13" t="s">
        <v>83</v>
      </c>
      <c r="AW182" s="13" t="s">
        <v>31</v>
      </c>
      <c r="AX182" s="13" t="s">
        <v>75</v>
      </c>
      <c r="AY182" s="161" t="s">
        <v>135</v>
      </c>
    </row>
    <row r="183" spans="2:51" s="14" customFormat="1" ht="12">
      <c r="B183" s="167"/>
      <c r="D183" s="160" t="s">
        <v>144</v>
      </c>
      <c r="E183" s="168" t="s">
        <v>1</v>
      </c>
      <c r="F183" s="169" t="s">
        <v>206</v>
      </c>
      <c r="H183" s="170">
        <v>0.133</v>
      </c>
      <c r="I183" s="171"/>
      <c r="L183" s="167"/>
      <c r="M183" s="172"/>
      <c r="N183" s="173"/>
      <c r="O183" s="173"/>
      <c r="P183" s="173"/>
      <c r="Q183" s="173"/>
      <c r="R183" s="173"/>
      <c r="S183" s="173"/>
      <c r="T183" s="174"/>
      <c r="AT183" s="168" t="s">
        <v>144</v>
      </c>
      <c r="AU183" s="168" t="s">
        <v>85</v>
      </c>
      <c r="AV183" s="14" t="s">
        <v>85</v>
      </c>
      <c r="AW183" s="14" t="s">
        <v>31</v>
      </c>
      <c r="AX183" s="14" t="s">
        <v>83</v>
      </c>
      <c r="AY183" s="168" t="s">
        <v>135</v>
      </c>
    </row>
    <row r="184" spans="1:65" s="2" customFormat="1" ht="22.15" customHeight="1">
      <c r="A184" s="32"/>
      <c r="B184" s="144"/>
      <c r="C184" s="145" t="s">
        <v>207</v>
      </c>
      <c r="D184" s="145" t="s">
        <v>138</v>
      </c>
      <c r="E184" s="146" t="s">
        <v>208</v>
      </c>
      <c r="F184" s="147" t="s">
        <v>209</v>
      </c>
      <c r="G184" s="148" t="s">
        <v>141</v>
      </c>
      <c r="H184" s="149">
        <v>21</v>
      </c>
      <c r="I184" s="150"/>
      <c r="J184" s="151">
        <f>ROUND(I184*H184,2)</f>
        <v>0</v>
      </c>
      <c r="K184" s="152"/>
      <c r="L184" s="33"/>
      <c r="M184" s="153" t="s">
        <v>1</v>
      </c>
      <c r="N184" s="154" t="s">
        <v>40</v>
      </c>
      <c r="O184" s="58"/>
      <c r="P184" s="155">
        <f>O184*H184</f>
        <v>0</v>
      </c>
      <c r="Q184" s="155">
        <v>0.0756</v>
      </c>
      <c r="R184" s="155">
        <f>Q184*H184</f>
        <v>1.5876000000000001</v>
      </c>
      <c r="S184" s="155">
        <v>0</v>
      </c>
      <c r="T184" s="156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7" t="s">
        <v>142</v>
      </c>
      <c r="AT184" s="157" t="s">
        <v>138</v>
      </c>
      <c r="AU184" s="157" t="s">
        <v>85</v>
      </c>
      <c r="AY184" s="17" t="s">
        <v>135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7" t="s">
        <v>83</v>
      </c>
      <c r="BK184" s="158">
        <f>ROUND(I184*H184,2)</f>
        <v>0</v>
      </c>
      <c r="BL184" s="17" t="s">
        <v>142</v>
      </c>
      <c r="BM184" s="157" t="s">
        <v>210</v>
      </c>
    </row>
    <row r="185" spans="2:51" s="13" customFormat="1" ht="12">
      <c r="B185" s="159"/>
      <c r="D185" s="160" t="s">
        <v>144</v>
      </c>
      <c r="E185" s="161" t="s">
        <v>1</v>
      </c>
      <c r="F185" s="162" t="s">
        <v>211</v>
      </c>
      <c r="H185" s="161" t="s">
        <v>1</v>
      </c>
      <c r="I185" s="163"/>
      <c r="L185" s="159"/>
      <c r="M185" s="164"/>
      <c r="N185" s="165"/>
      <c r="O185" s="165"/>
      <c r="P185" s="165"/>
      <c r="Q185" s="165"/>
      <c r="R185" s="165"/>
      <c r="S185" s="165"/>
      <c r="T185" s="166"/>
      <c r="AT185" s="161" t="s">
        <v>144</v>
      </c>
      <c r="AU185" s="161" t="s">
        <v>85</v>
      </c>
      <c r="AV185" s="13" t="s">
        <v>83</v>
      </c>
      <c r="AW185" s="13" t="s">
        <v>31</v>
      </c>
      <c r="AX185" s="13" t="s">
        <v>75</v>
      </c>
      <c r="AY185" s="161" t="s">
        <v>135</v>
      </c>
    </row>
    <row r="186" spans="2:51" s="14" customFormat="1" ht="12">
      <c r="B186" s="167"/>
      <c r="D186" s="160" t="s">
        <v>144</v>
      </c>
      <c r="E186" s="168" t="s">
        <v>1</v>
      </c>
      <c r="F186" s="169" t="s">
        <v>212</v>
      </c>
      <c r="H186" s="170">
        <v>21</v>
      </c>
      <c r="I186" s="171"/>
      <c r="L186" s="167"/>
      <c r="M186" s="172"/>
      <c r="N186" s="173"/>
      <c r="O186" s="173"/>
      <c r="P186" s="173"/>
      <c r="Q186" s="173"/>
      <c r="R186" s="173"/>
      <c r="S186" s="173"/>
      <c r="T186" s="174"/>
      <c r="AT186" s="168" t="s">
        <v>144</v>
      </c>
      <c r="AU186" s="168" t="s">
        <v>85</v>
      </c>
      <c r="AV186" s="14" t="s">
        <v>85</v>
      </c>
      <c r="AW186" s="14" t="s">
        <v>31</v>
      </c>
      <c r="AX186" s="14" t="s">
        <v>83</v>
      </c>
      <c r="AY186" s="168" t="s">
        <v>135</v>
      </c>
    </row>
    <row r="187" spans="1:65" s="2" customFormat="1" ht="22.15" customHeight="1">
      <c r="A187" s="32"/>
      <c r="B187" s="144"/>
      <c r="C187" s="145" t="s">
        <v>213</v>
      </c>
      <c r="D187" s="145" t="s">
        <v>138</v>
      </c>
      <c r="E187" s="146" t="s">
        <v>214</v>
      </c>
      <c r="F187" s="147" t="s">
        <v>215</v>
      </c>
      <c r="G187" s="148" t="s">
        <v>141</v>
      </c>
      <c r="H187" s="149">
        <v>42</v>
      </c>
      <c r="I187" s="150"/>
      <c r="J187" s="151">
        <f>ROUND(I187*H187,2)</f>
        <v>0</v>
      </c>
      <c r="K187" s="152"/>
      <c r="L187" s="33"/>
      <c r="M187" s="153" t="s">
        <v>1</v>
      </c>
      <c r="N187" s="154" t="s">
        <v>40</v>
      </c>
      <c r="O187" s="58"/>
      <c r="P187" s="155">
        <f>O187*H187</f>
        <v>0</v>
      </c>
      <c r="Q187" s="155">
        <v>0</v>
      </c>
      <c r="R187" s="155">
        <f>Q187*H187</f>
        <v>0</v>
      </c>
      <c r="S187" s="155">
        <v>0</v>
      </c>
      <c r="T187" s="156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7" t="s">
        <v>142</v>
      </c>
      <c r="AT187" s="157" t="s">
        <v>138</v>
      </c>
      <c r="AU187" s="157" t="s">
        <v>85</v>
      </c>
      <c r="AY187" s="17" t="s">
        <v>135</v>
      </c>
      <c r="BE187" s="158">
        <f>IF(N187="základní",J187,0)</f>
        <v>0</v>
      </c>
      <c r="BF187" s="158">
        <f>IF(N187="snížená",J187,0)</f>
        <v>0</v>
      </c>
      <c r="BG187" s="158">
        <f>IF(N187="zákl. přenesená",J187,0)</f>
        <v>0</v>
      </c>
      <c r="BH187" s="158">
        <f>IF(N187="sníž. přenesená",J187,0)</f>
        <v>0</v>
      </c>
      <c r="BI187" s="158">
        <f>IF(N187="nulová",J187,0)</f>
        <v>0</v>
      </c>
      <c r="BJ187" s="17" t="s">
        <v>83</v>
      </c>
      <c r="BK187" s="158">
        <f>ROUND(I187*H187,2)</f>
        <v>0</v>
      </c>
      <c r="BL187" s="17" t="s">
        <v>142</v>
      </c>
      <c r="BM187" s="157" t="s">
        <v>216</v>
      </c>
    </row>
    <row r="188" spans="2:51" s="13" customFormat="1" ht="12">
      <c r="B188" s="159"/>
      <c r="D188" s="160" t="s">
        <v>144</v>
      </c>
      <c r="E188" s="161" t="s">
        <v>1</v>
      </c>
      <c r="F188" s="162" t="s">
        <v>211</v>
      </c>
      <c r="H188" s="161" t="s">
        <v>1</v>
      </c>
      <c r="I188" s="163"/>
      <c r="L188" s="159"/>
      <c r="M188" s="164"/>
      <c r="N188" s="165"/>
      <c r="O188" s="165"/>
      <c r="P188" s="165"/>
      <c r="Q188" s="165"/>
      <c r="R188" s="165"/>
      <c r="S188" s="165"/>
      <c r="T188" s="166"/>
      <c r="AT188" s="161" t="s">
        <v>144</v>
      </c>
      <c r="AU188" s="161" t="s">
        <v>85</v>
      </c>
      <c r="AV188" s="13" t="s">
        <v>83</v>
      </c>
      <c r="AW188" s="13" t="s">
        <v>31</v>
      </c>
      <c r="AX188" s="13" t="s">
        <v>75</v>
      </c>
      <c r="AY188" s="161" t="s">
        <v>135</v>
      </c>
    </row>
    <row r="189" spans="2:51" s="14" customFormat="1" ht="12">
      <c r="B189" s="167"/>
      <c r="D189" s="160" t="s">
        <v>144</v>
      </c>
      <c r="E189" s="168" t="s">
        <v>1</v>
      </c>
      <c r="F189" s="169" t="s">
        <v>212</v>
      </c>
      <c r="H189" s="170">
        <v>21</v>
      </c>
      <c r="I189" s="171"/>
      <c r="L189" s="167"/>
      <c r="M189" s="172"/>
      <c r="N189" s="173"/>
      <c r="O189" s="173"/>
      <c r="P189" s="173"/>
      <c r="Q189" s="173"/>
      <c r="R189" s="173"/>
      <c r="S189" s="173"/>
      <c r="T189" s="174"/>
      <c r="AT189" s="168" t="s">
        <v>144</v>
      </c>
      <c r="AU189" s="168" t="s">
        <v>85</v>
      </c>
      <c r="AV189" s="14" t="s">
        <v>85</v>
      </c>
      <c r="AW189" s="14" t="s">
        <v>31</v>
      </c>
      <c r="AX189" s="14" t="s">
        <v>75</v>
      </c>
      <c r="AY189" s="168" t="s">
        <v>135</v>
      </c>
    </row>
    <row r="190" spans="2:51" s="13" customFormat="1" ht="12">
      <c r="B190" s="159"/>
      <c r="D190" s="160" t="s">
        <v>144</v>
      </c>
      <c r="E190" s="161" t="s">
        <v>1</v>
      </c>
      <c r="F190" s="162" t="s">
        <v>184</v>
      </c>
      <c r="H190" s="161" t="s">
        <v>1</v>
      </c>
      <c r="I190" s="163"/>
      <c r="L190" s="159"/>
      <c r="M190" s="164"/>
      <c r="N190" s="165"/>
      <c r="O190" s="165"/>
      <c r="P190" s="165"/>
      <c r="Q190" s="165"/>
      <c r="R190" s="165"/>
      <c r="S190" s="165"/>
      <c r="T190" s="166"/>
      <c r="AT190" s="161" t="s">
        <v>144</v>
      </c>
      <c r="AU190" s="161" t="s">
        <v>85</v>
      </c>
      <c r="AV190" s="13" t="s">
        <v>83</v>
      </c>
      <c r="AW190" s="13" t="s">
        <v>31</v>
      </c>
      <c r="AX190" s="13" t="s">
        <v>75</v>
      </c>
      <c r="AY190" s="161" t="s">
        <v>135</v>
      </c>
    </row>
    <row r="191" spans="2:51" s="14" customFormat="1" ht="12">
      <c r="B191" s="167"/>
      <c r="D191" s="160" t="s">
        <v>144</v>
      </c>
      <c r="E191" s="168" t="s">
        <v>1</v>
      </c>
      <c r="F191" s="169" t="s">
        <v>212</v>
      </c>
      <c r="H191" s="170">
        <v>21</v>
      </c>
      <c r="I191" s="171"/>
      <c r="L191" s="167"/>
      <c r="M191" s="172"/>
      <c r="N191" s="173"/>
      <c r="O191" s="173"/>
      <c r="P191" s="173"/>
      <c r="Q191" s="173"/>
      <c r="R191" s="173"/>
      <c r="S191" s="173"/>
      <c r="T191" s="174"/>
      <c r="AT191" s="168" t="s">
        <v>144</v>
      </c>
      <c r="AU191" s="168" t="s">
        <v>85</v>
      </c>
      <c r="AV191" s="14" t="s">
        <v>85</v>
      </c>
      <c r="AW191" s="14" t="s">
        <v>31</v>
      </c>
      <c r="AX191" s="14" t="s">
        <v>75</v>
      </c>
      <c r="AY191" s="168" t="s">
        <v>135</v>
      </c>
    </row>
    <row r="192" spans="2:51" s="15" customFormat="1" ht="12">
      <c r="B192" s="175"/>
      <c r="D192" s="160" t="s">
        <v>144</v>
      </c>
      <c r="E192" s="176" t="s">
        <v>1</v>
      </c>
      <c r="F192" s="177" t="s">
        <v>149</v>
      </c>
      <c r="H192" s="178">
        <v>42</v>
      </c>
      <c r="I192" s="179"/>
      <c r="L192" s="175"/>
      <c r="M192" s="180"/>
      <c r="N192" s="181"/>
      <c r="O192" s="181"/>
      <c r="P192" s="181"/>
      <c r="Q192" s="181"/>
      <c r="R192" s="181"/>
      <c r="S192" s="181"/>
      <c r="T192" s="182"/>
      <c r="AT192" s="176" t="s">
        <v>144</v>
      </c>
      <c r="AU192" s="176" t="s">
        <v>85</v>
      </c>
      <c r="AV192" s="15" t="s">
        <v>142</v>
      </c>
      <c r="AW192" s="15" t="s">
        <v>31</v>
      </c>
      <c r="AX192" s="15" t="s">
        <v>83</v>
      </c>
      <c r="AY192" s="176" t="s">
        <v>135</v>
      </c>
    </row>
    <row r="193" spans="1:65" s="2" customFormat="1" ht="22.15" customHeight="1">
      <c r="A193" s="32"/>
      <c r="B193" s="144"/>
      <c r="C193" s="145" t="s">
        <v>217</v>
      </c>
      <c r="D193" s="145" t="s">
        <v>138</v>
      </c>
      <c r="E193" s="146" t="s">
        <v>218</v>
      </c>
      <c r="F193" s="147" t="s">
        <v>219</v>
      </c>
      <c r="G193" s="148" t="s">
        <v>220</v>
      </c>
      <c r="H193" s="149">
        <v>65.3</v>
      </c>
      <c r="I193" s="150"/>
      <c r="J193" s="151">
        <f>ROUND(I193*H193,2)</f>
        <v>0</v>
      </c>
      <c r="K193" s="152"/>
      <c r="L193" s="33"/>
      <c r="M193" s="153" t="s">
        <v>1</v>
      </c>
      <c r="N193" s="154" t="s">
        <v>40</v>
      </c>
      <c r="O193" s="58"/>
      <c r="P193" s="155">
        <f>O193*H193</f>
        <v>0</v>
      </c>
      <c r="Q193" s="155">
        <v>2E-05</v>
      </c>
      <c r="R193" s="155">
        <f>Q193*H193</f>
        <v>0.001306</v>
      </c>
      <c r="S193" s="155">
        <v>0</v>
      </c>
      <c r="T193" s="156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7" t="s">
        <v>142</v>
      </c>
      <c r="AT193" s="157" t="s">
        <v>138</v>
      </c>
      <c r="AU193" s="157" t="s">
        <v>85</v>
      </c>
      <c r="AY193" s="17" t="s">
        <v>135</v>
      </c>
      <c r="BE193" s="158">
        <f>IF(N193="základní",J193,0)</f>
        <v>0</v>
      </c>
      <c r="BF193" s="158">
        <f>IF(N193="snížená",J193,0)</f>
        <v>0</v>
      </c>
      <c r="BG193" s="158">
        <f>IF(N193="zákl. přenesená",J193,0)</f>
        <v>0</v>
      </c>
      <c r="BH193" s="158">
        <f>IF(N193="sníž. přenesená",J193,0)</f>
        <v>0</v>
      </c>
      <c r="BI193" s="158">
        <f>IF(N193="nulová",J193,0)</f>
        <v>0</v>
      </c>
      <c r="BJ193" s="17" t="s">
        <v>83</v>
      </c>
      <c r="BK193" s="158">
        <f>ROUND(I193*H193,2)</f>
        <v>0</v>
      </c>
      <c r="BL193" s="17" t="s">
        <v>142</v>
      </c>
      <c r="BM193" s="157" t="s">
        <v>221</v>
      </c>
    </row>
    <row r="194" spans="2:51" s="13" customFormat="1" ht="12">
      <c r="B194" s="159"/>
      <c r="D194" s="160" t="s">
        <v>144</v>
      </c>
      <c r="E194" s="161" t="s">
        <v>1</v>
      </c>
      <c r="F194" s="162" t="s">
        <v>145</v>
      </c>
      <c r="H194" s="161" t="s">
        <v>1</v>
      </c>
      <c r="I194" s="163"/>
      <c r="L194" s="159"/>
      <c r="M194" s="164"/>
      <c r="N194" s="165"/>
      <c r="O194" s="165"/>
      <c r="P194" s="165"/>
      <c r="Q194" s="165"/>
      <c r="R194" s="165"/>
      <c r="S194" s="165"/>
      <c r="T194" s="166"/>
      <c r="AT194" s="161" t="s">
        <v>144</v>
      </c>
      <c r="AU194" s="161" t="s">
        <v>85</v>
      </c>
      <c r="AV194" s="13" t="s">
        <v>83</v>
      </c>
      <c r="AW194" s="13" t="s">
        <v>31</v>
      </c>
      <c r="AX194" s="13" t="s">
        <v>75</v>
      </c>
      <c r="AY194" s="161" t="s">
        <v>135</v>
      </c>
    </row>
    <row r="195" spans="2:51" s="14" customFormat="1" ht="33.75">
      <c r="B195" s="167"/>
      <c r="D195" s="160" t="s">
        <v>144</v>
      </c>
      <c r="E195" s="168" t="s">
        <v>1</v>
      </c>
      <c r="F195" s="169" t="s">
        <v>222</v>
      </c>
      <c r="H195" s="170">
        <v>28.46</v>
      </c>
      <c r="I195" s="171"/>
      <c r="L195" s="167"/>
      <c r="M195" s="172"/>
      <c r="N195" s="173"/>
      <c r="O195" s="173"/>
      <c r="P195" s="173"/>
      <c r="Q195" s="173"/>
      <c r="R195" s="173"/>
      <c r="S195" s="173"/>
      <c r="T195" s="174"/>
      <c r="AT195" s="168" t="s">
        <v>144</v>
      </c>
      <c r="AU195" s="168" t="s">
        <v>85</v>
      </c>
      <c r="AV195" s="14" t="s">
        <v>85</v>
      </c>
      <c r="AW195" s="14" t="s">
        <v>31</v>
      </c>
      <c r="AX195" s="14" t="s">
        <v>75</v>
      </c>
      <c r="AY195" s="168" t="s">
        <v>135</v>
      </c>
    </row>
    <row r="196" spans="2:51" s="13" customFormat="1" ht="12">
      <c r="B196" s="159"/>
      <c r="D196" s="160" t="s">
        <v>144</v>
      </c>
      <c r="E196" s="161" t="s">
        <v>1</v>
      </c>
      <c r="F196" s="162" t="s">
        <v>155</v>
      </c>
      <c r="H196" s="161" t="s">
        <v>1</v>
      </c>
      <c r="I196" s="163"/>
      <c r="L196" s="159"/>
      <c r="M196" s="164"/>
      <c r="N196" s="165"/>
      <c r="O196" s="165"/>
      <c r="P196" s="165"/>
      <c r="Q196" s="165"/>
      <c r="R196" s="165"/>
      <c r="S196" s="165"/>
      <c r="T196" s="166"/>
      <c r="AT196" s="161" t="s">
        <v>144</v>
      </c>
      <c r="AU196" s="161" t="s">
        <v>85</v>
      </c>
      <c r="AV196" s="13" t="s">
        <v>83</v>
      </c>
      <c r="AW196" s="13" t="s">
        <v>31</v>
      </c>
      <c r="AX196" s="13" t="s">
        <v>75</v>
      </c>
      <c r="AY196" s="161" t="s">
        <v>135</v>
      </c>
    </row>
    <row r="197" spans="2:51" s="14" customFormat="1" ht="12">
      <c r="B197" s="167"/>
      <c r="D197" s="160" t="s">
        <v>144</v>
      </c>
      <c r="E197" s="168" t="s">
        <v>1</v>
      </c>
      <c r="F197" s="169" t="s">
        <v>223</v>
      </c>
      <c r="H197" s="170">
        <v>3.68</v>
      </c>
      <c r="I197" s="171"/>
      <c r="L197" s="167"/>
      <c r="M197" s="172"/>
      <c r="N197" s="173"/>
      <c r="O197" s="173"/>
      <c r="P197" s="173"/>
      <c r="Q197" s="173"/>
      <c r="R197" s="173"/>
      <c r="S197" s="173"/>
      <c r="T197" s="174"/>
      <c r="AT197" s="168" t="s">
        <v>144</v>
      </c>
      <c r="AU197" s="168" t="s">
        <v>85</v>
      </c>
      <c r="AV197" s="14" t="s">
        <v>85</v>
      </c>
      <c r="AW197" s="14" t="s">
        <v>31</v>
      </c>
      <c r="AX197" s="14" t="s">
        <v>75</v>
      </c>
      <c r="AY197" s="168" t="s">
        <v>135</v>
      </c>
    </row>
    <row r="198" spans="2:51" s="13" customFormat="1" ht="12">
      <c r="B198" s="159"/>
      <c r="D198" s="160" t="s">
        <v>144</v>
      </c>
      <c r="E198" s="161" t="s">
        <v>1</v>
      </c>
      <c r="F198" s="162" t="s">
        <v>147</v>
      </c>
      <c r="H198" s="161" t="s">
        <v>1</v>
      </c>
      <c r="I198" s="163"/>
      <c r="L198" s="159"/>
      <c r="M198" s="164"/>
      <c r="N198" s="165"/>
      <c r="O198" s="165"/>
      <c r="P198" s="165"/>
      <c r="Q198" s="165"/>
      <c r="R198" s="165"/>
      <c r="S198" s="165"/>
      <c r="T198" s="166"/>
      <c r="AT198" s="161" t="s">
        <v>144</v>
      </c>
      <c r="AU198" s="161" t="s">
        <v>85</v>
      </c>
      <c r="AV198" s="13" t="s">
        <v>83</v>
      </c>
      <c r="AW198" s="13" t="s">
        <v>31</v>
      </c>
      <c r="AX198" s="13" t="s">
        <v>75</v>
      </c>
      <c r="AY198" s="161" t="s">
        <v>135</v>
      </c>
    </row>
    <row r="199" spans="2:51" s="14" customFormat="1" ht="33.75">
      <c r="B199" s="167"/>
      <c r="D199" s="160" t="s">
        <v>144</v>
      </c>
      <c r="E199" s="168" t="s">
        <v>1</v>
      </c>
      <c r="F199" s="169" t="s">
        <v>224</v>
      </c>
      <c r="H199" s="170">
        <v>28.46</v>
      </c>
      <c r="I199" s="171"/>
      <c r="L199" s="167"/>
      <c r="M199" s="172"/>
      <c r="N199" s="173"/>
      <c r="O199" s="173"/>
      <c r="P199" s="173"/>
      <c r="Q199" s="173"/>
      <c r="R199" s="173"/>
      <c r="S199" s="173"/>
      <c r="T199" s="174"/>
      <c r="AT199" s="168" t="s">
        <v>144</v>
      </c>
      <c r="AU199" s="168" t="s">
        <v>85</v>
      </c>
      <c r="AV199" s="14" t="s">
        <v>85</v>
      </c>
      <c r="AW199" s="14" t="s">
        <v>31</v>
      </c>
      <c r="AX199" s="14" t="s">
        <v>75</v>
      </c>
      <c r="AY199" s="168" t="s">
        <v>135</v>
      </c>
    </row>
    <row r="200" spans="2:51" s="13" customFormat="1" ht="12">
      <c r="B200" s="159"/>
      <c r="D200" s="160" t="s">
        <v>144</v>
      </c>
      <c r="E200" s="161" t="s">
        <v>1</v>
      </c>
      <c r="F200" s="162" t="s">
        <v>159</v>
      </c>
      <c r="H200" s="161" t="s">
        <v>1</v>
      </c>
      <c r="I200" s="163"/>
      <c r="L200" s="159"/>
      <c r="M200" s="164"/>
      <c r="N200" s="165"/>
      <c r="O200" s="165"/>
      <c r="P200" s="165"/>
      <c r="Q200" s="165"/>
      <c r="R200" s="165"/>
      <c r="S200" s="165"/>
      <c r="T200" s="166"/>
      <c r="AT200" s="161" t="s">
        <v>144</v>
      </c>
      <c r="AU200" s="161" t="s">
        <v>85</v>
      </c>
      <c r="AV200" s="13" t="s">
        <v>83</v>
      </c>
      <c r="AW200" s="13" t="s">
        <v>31</v>
      </c>
      <c r="AX200" s="13" t="s">
        <v>75</v>
      </c>
      <c r="AY200" s="161" t="s">
        <v>135</v>
      </c>
    </row>
    <row r="201" spans="2:51" s="14" customFormat="1" ht="12">
      <c r="B201" s="167"/>
      <c r="D201" s="160" t="s">
        <v>144</v>
      </c>
      <c r="E201" s="168" t="s">
        <v>1</v>
      </c>
      <c r="F201" s="169" t="s">
        <v>225</v>
      </c>
      <c r="H201" s="170">
        <v>4.7</v>
      </c>
      <c r="I201" s="171"/>
      <c r="L201" s="167"/>
      <c r="M201" s="172"/>
      <c r="N201" s="173"/>
      <c r="O201" s="173"/>
      <c r="P201" s="173"/>
      <c r="Q201" s="173"/>
      <c r="R201" s="173"/>
      <c r="S201" s="173"/>
      <c r="T201" s="174"/>
      <c r="AT201" s="168" t="s">
        <v>144</v>
      </c>
      <c r="AU201" s="168" t="s">
        <v>85</v>
      </c>
      <c r="AV201" s="14" t="s">
        <v>85</v>
      </c>
      <c r="AW201" s="14" t="s">
        <v>31</v>
      </c>
      <c r="AX201" s="14" t="s">
        <v>75</v>
      </c>
      <c r="AY201" s="168" t="s">
        <v>135</v>
      </c>
    </row>
    <row r="202" spans="2:51" s="15" customFormat="1" ht="12">
      <c r="B202" s="175"/>
      <c r="D202" s="160" t="s">
        <v>144</v>
      </c>
      <c r="E202" s="176" t="s">
        <v>1</v>
      </c>
      <c r="F202" s="177" t="s">
        <v>149</v>
      </c>
      <c r="H202" s="178">
        <v>65.3</v>
      </c>
      <c r="I202" s="179"/>
      <c r="L202" s="175"/>
      <c r="M202" s="180"/>
      <c r="N202" s="181"/>
      <c r="O202" s="181"/>
      <c r="P202" s="181"/>
      <c r="Q202" s="181"/>
      <c r="R202" s="181"/>
      <c r="S202" s="181"/>
      <c r="T202" s="182"/>
      <c r="AT202" s="176" t="s">
        <v>144</v>
      </c>
      <c r="AU202" s="176" t="s">
        <v>85</v>
      </c>
      <c r="AV202" s="15" t="s">
        <v>142</v>
      </c>
      <c r="AW202" s="15" t="s">
        <v>31</v>
      </c>
      <c r="AX202" s="15" t="s">
        <v>83</v>
      </c>
      <c r="AY202" s="176" t="s">
        <v>135</v>
      </c>
    </row>
    <row r="203" spans="2:63" s="12" customFormat="1" ht="20.85" customHeight="1">
      <c r="B203" s="131"/>
      <c r="D203" s="132" t="s">
        <v>74</v>
      </c>
      <c r="E203" s="142" t="s">
        <v>226</v>
      </c>
      <c r="F203" s="142" t="s">
        <v>227</v>
      </c>
      <c r="I203" s="134"/>
      <c r="J203" s="143">
        <f>BK203</f>
        <v>0</v>
      </c>
      <c r="L203" s="131"/>
      <c r="M203" s="136"/>
      <c r="N203" s="137"/>
      <c r="O203" s="137"/>
      <c r="P203" s="138">
        <f>SUM(P204:P223)</f>
        <v>0</v>
      </c>
      <c r="Q203" s="137"/>
      <c r="R203" s="138">
        <f>SUM(R204:R223)</f>
        <v>0.93036864</v>
      </c>
      <c r="S203" s="137"/>
      <c r="T203" s="139">
        <f>SUM(T204:T223)</f>
        <v>0</v>
      </c>
      <c r="AR203" s="132" t="s">
        <v>83</v>
      </c>
      <c r="AT203" s="140" t="s">
        <v>74</v>
      </c>
      <c r="AU203" s="140" t="s">
        <v>85</v>
      </c>
      <c r="AY203" s="132" t="s">
        <v>135</v>
      </c>
      <c r="BK203" s="141">
        <f>SUM(BK204:BK223)</f>
        <v>0</v>
      </c>
    </row>
    <row r="204" spans="1:65" s="2" customFormat="1" ht="22.15" customHeight="1">
      <c r="A204" s="32"/>
      <c r="B204" s="144"/>
      <c r="C204" s="145" t="s">
        <v>228</v>
      </c>
      <c r="D204" s="145" t="s">
        <v>138</v>
      </c>
      <c r="E204" s="146" t="s">
        <v>229</v>
      </c>
      <c r="F204" s="147" t="s">
        <v>230</v>
      </c>
      <c r="G204" s="148" t="s">
        <v>141</v>
      </c>
      <c r="H204" s="149">
        <v>42</v>
      </c>
      <c r="I204" s="150"/>
      <c r="J204" s="151">
        <f>ROUND(I204*H204,2)</f>
        <v>0</v>
      </c>
      <c r="K204" s="152"/>
      <c r="L204" s="33"/>
      <c r="M204" s="153" t="s">
        <v>1</v>
      </c>
      <c r="N204" s="154" t="s">
        <v>40</v>
      </c>
      <c r="O204" s="58"/>
      <c r="P204" s="155">
        <f>O204*H204</f>
        <v>0</v>
      </c>
      <c r="Q204" s="155">
        <v>0.00026</v>
      </c>
      <c r="R204" s="155">
        <f>Q204*H204</f>
        <v>0.01092</v>
      </c>
      <c r="S204" s="155">
        <v>0</v>
      </c>
      <c r="T204" s="156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7" t="s">
        <v>142</v>
      </c>
      <c r="AT204" s="157" t="s">
        <v>138</v>
      </c>
      <c r="AU204" s="157" t="s">
        <v>136</v>
      </c>
      <c r="AY204" s="17" t="s">
        <v>135</v>
      </c>
      <c r="BE204" s="158">
        <f>IF(N204="základní",J204,0)</f>
        <v>0</v>
      </c>
      <c r="BF204" s="158">
        <f>IF(N204="snížená",J204,0)</f>
        <v>0</v>
      </c>
      <c r="BG204" s="158">
        <f>IF(N204="zákl. přenesená",J204,0)</f>
        <v>0</v>
      </c>
      <c r="BH204" s="158">
        <f>IF(N204="sníž. přenesená",J204,0)</f>
        <v>0</v>
      </c>
      <c r="BI204" s="158">
        <f>IF(N204="nulová",J204,0)</f>
        <v>0</v>
      </c>
      <c r="BJ204" s="17" t="s">
        <v>83</v>
      </c>
      <c r="BK204" s="158">
        <f>ROUND(I204*H204,2)</f>
        <v>0</v>
      </c>
      <c r="BL204" s="17" t="s">
        <v>142</v>
      </c>
      <c r="BM204" s="157" t="s">
        <v>231</v>
      </c>
    </row>
    <row r="205" spans="2:51" s="13" customFormat="1" ht="12">
      <c r="B205" s="159"/>
      <c r="D205" s="160" t="s">
        <v>144</v>
      </c>
      <c r="E205" s="161" t="s">
        <v>1</v>
      </c>
      <c r="F205" s="162" t="s">
        <v>232</v>
      </c>
      <c r="H205" s="161" t="s">
        <v>1</v>
      </c>
      <c r="I205" s="163"/>
      <c r="L205" s="159"/>
      <c r="M205" s="164"/>
      <c r="N205" s="165"/>
      <c r="O205" s="165"/>
      <c r="P205" s="165"/>
      <c r="Q205" s="165"/>
      <c r="R205" s="165"/>
      <c r="S205" s="165"/>
      <c r="T205" s="166"/>
      <c r="AT205" s="161" t="s">
        <v>144</v>
      </c>
      <c r="AU205" s="161" t="s">
        <v>136</v>
      </c>
      <c r="AV205" s="13" t="s">
        <v>83</v>
      </c>
      <c r="AW205" s="13" t="s">
        <v>31</v>
      </c>
      <c r="AX205" s="13" t="s">
        <v>75</v>
      </c>
      <c r="AY205" s="161" t="s">
        <v>135</v>
      </c>
    </row>
    <row r="206" spans="2:51" s="14" customFormat="1" ht="12">
      <c r="B206" s="167"/>
      <c r="D206" s="160" t="s">
        <v>144</v>
      </c>
      <c r="E206" s="168" t="s">
        <v>1</v>
      </c>
      <c r="F206" s="169" t="s">
        <v>212</v>
      </c>
      <c r="H206" s="170">
        <v>21</v>
      </c>
      <c r="I206" s="171"/>
      <c r="L206" s="167"/>
      <c r="M206" s="172"/>
      <c r="N206" s="173"/>
      <c r="O206" s="173"/>
      <c r="P206" s="173"/>
      <c r="Q206" s="173"/>
      <c r="R206" s="173"/>
      <c r="S206" s="173"/>
      <c r="T206" s="174"/>
      <c r="AT206" s="168" t="s">
        <v>144</v>
      </c>
      <c r="AU206" s="168" t="s">
        <v>136</v>
      </c>
      <c r="AV206" s="14" t="s">
        <v>85</v>
      </c>
      <c r="AW206" s="14" t="s">
        <v>31</v>
      </c>
      <c r="AX206" s="14" t="s">
        <v>75</v>
      </c>
      <c r="AY206" s="168" t="s">
        <v>135</v>
      </c>
    </row>
    <row r="207" spans="2:51" s="13" customFormat="1" ht="12">
      <c r="B207" s="159"/>
      <c r="D207" s="160" t="s">
        <v>144</v>
      </c>
      <c r="E207" s="161" t="s">
        <v>1</v>
      </c>
      <c r="F207" s="162" t="s">
        <v>233</v>
      </c>
      <c r="H207" s="161" t="s">
        <v>1</v>
      </c>
      <c r="I207" s="163"/>
      <c r="L207" s="159"/>
      <c r="M207" s="164"/>
      <c r="N207" s="165"/>
      <c r="O207" s="165"/>
      <c r="P207" s="165"/>
      <c r="Q207" s="165"/>
      <c r="R207" s="165"/>
      <c r="S207" s="165"/>
      <c r="T207" s="166"/>
      <c r="AT207" s="161" t="s">
        <v>144</v>
      </c>
      <c r="AU207" s="161" t="s">
        <v>136</v>
      </c>
      <c r="AV207" s="13" t="s">
        <v>83</v>
      </c>
      <c r="AW207" s="13" t="s">
        <v>31</v>
      </c>
      <c r="AX207" s="13" t="s">
        <v>75</v>
      </c>
      <c r="AY207" s="161" t="s">
        <v>135</v>
      </c>
    </row>
    <row r="208" spans="2:51" s="14" customFormat="1" ht="12">
      <c r="B208" s="167"/>
      <c r="D208" s="160" t="s">
        <v>144</v>
      </c>
      <c r="E208" s="168" t="s">
        <v>1</v>
      </c>
      <c r="F208" s="169" t="s">
        <v>212</v>
      </c>
      <c r="H208" s="170">
        <v>21</v>
      </c>
      <c r="I208" s="171"/>
      <c r="L208" s="167"/>
      <c r="M208" s="172"/>
      <c r="N208" s="173"/>
      <c r="O208" s="173"/>
      <c r="P208" s="173"/>
      <c r="Q208" s="173"/>
      <c r="R208" s="173"/>
      <c r="S208" s="173"/>
      <c r="T208" s="174"/>
      <c r="AT208" s="168" t="s">
        <v>144</v>
      </c>
      <c r="AU208" s="168" t="s">
        <v>136</v>
      </c>
      <c r="AV208" s="14" t="s">
        <v>85</v>
      </c>
      <c r="AW208" s="14" t="s">
        <v>31</v>
      </c>
      <c r="AX208" s="14" t="s">
        <v>75</v>
      </c>
      <c r="AY208" s="168" t="s">
        <v>135</v>
      </c>
    </row>
    <row r="209" spans="2:51" s="15" customFormat="1" ht="12">
      <c r="B209" s="175"/>
      <c r="D209" s="160" t="s">
        <v>144</v>
      </c>
      <c r="E209" s="176" t="s">
        <v>1</v>
      </c>
      <c r="F209" s="177" t="s">
        <v>149</v>
      </c>
      <c r="H209" s="178">
        <v>42</v>
      </c>
      <c r="I209" s="179"/>
      <c r="L209" s="175"/>
      <c r="M209" s="180"/>
      <c r="N209" s="181"/>
      <c r="O209" s="181"/>
      <c r="P209" s="181"/>
      <c r="Q209" s="181"/>
      <c r="R209" s="181"/>
      <c r="S209" s="181"/>
      <c r="T209" s="182"/>
      <c r="AT209" s="176" t="s">
        <v>144</v>
      </c>
      <c r="AU209" s="176" t="s">
        <v>136</v>
      </c>
      <c r="AV209" s="15" t="s">
        <v>142</v>
      </c>
      <c r="AW209" s="15" t="s">
        <v>31</v>
      </c>
      <c r="AX209" s="15" t="s">
        <v>83</v>
      </c>
      <c r="AY209" s="176" t="s">
        <v>135</v>
      </c>
    </row>
    <row r="210" spans="1:65" s="2" customFormat="1" ht="22.15" customHeight="1">
      <c r="A210" s="32"/>
      <c r="B210" s="144"/>
      <c r="C210" s="145" t="s">
        <v>8</v>
      </c>
      <c r="D210" s="145" t="s">
        <v>138</v>
      </c>
      <c r="E210" s="146" t="s">
        <v>234</v>
      </c>
      <c r="F210" s="147" t="s">
        <v>235</v>
      </c>
      <c r="G210" s="148" t="s">
        <v>141</v>
      </c>
      <c r="H210" s="149">
        <v>42</v>
      </c>
      <c r="I210" s="150"/>
      <c r="J210" s="151">
        <f>ROUND(I210*H210,2)</f>
        <v>0</v>
      </c>
      <c r="K210" s="152"/>
      <c r="L210" s="33"/>
      <c r="M210" s="153" t="s">
        <v>1</v>
      </c>
      <c r="N210" s="154" t="s">
        <v>40</v>
      </c>
      <c r="O210" s="58"/>
      <c r="P210" s="155">
        <f>O210*H210</f>
        <v>0</v>
      </c>
      <c r="Q210" s="155">
        <v>0.00438</v>
      </c>
      <c r="R210" s="155">
        <f>Q210*H210</f>
        <v>0.18396</v>
      </c>
      <c r="S210" s="155">
        <v>0</v>
      </c>
      <c r="T210" s="156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7" t="s">
        <v>142</v>
      </c>
      <c r="AT210" s="157" t="s">
        <v>138</v>
      </c>
      <c r="AU210" s="157" t="s">
        <v>136</v>
      </c>
      <c r="AY210" s="17" t="s">
        <v>135</v>
      </c>
      <c r="BE210" s="158">
        <f>IF(N210="základní",J210,0)</f>
        <v>0</v>
      </c>
      <c r="BF210" s="158">
        <f>IF(N210="snížená",J210,0)</f>
        <v>0</v>
      </c>
      <c r="BG210" s="158">
        <f>IF(N210="zákl. přenesená",J210,0)</f>
        <v>0</v>
      </c>
      <c r="BH210" s="158">
        <f>IF(N210="sníž. přenesená",J210,0)</f>
        <v>0</v>
      </c>
      <c r="BI210" s="158">
        <f>IF(N210="nulová",J210,0)</f>
        <v>0</v>
      </c>
      <c r="BJ210" s="17" t="s">
        <v>83</v>
      </c>
      <c r="BK210" s="158">
        <f>ROUND(I210*H210,2)</f>
        <v>0</v>
      </c>
      <c r="BL210" s="17" t="s">
        <v>142</v>
      </c>
      <c r="BM210" s="157" t="s">
        <v>236</v>
      </c>
    </row>
    <row r="211" spans="1:65" s="2" customFormat="1" ht="22.15" customHeight="1">
      <c r="A211" s="32"/>
      <c r="B211" s="144"/>
      <c r="C211" s="145" t="s">
        <v>237</v>
      </c>
      <c r="D211" s="145" t="s">
        <v>138</v>
      </c>
      <c r="E211" s="146" t="s">
        <v>238</v>
      </c>
      <c r="F211" s="147" t="s">
        <v>239</v>
      </c>
      <c r="G211" s="148" t="s">
        <v>141</v>
      </c>
      <c r="H211" s="149">
        <v>42</v>
      </c>
      <c r="I211" s="150"/>
      <c r="J211" s="151">
        <f>ROUND(I211*H211,2)</f>
        <v>0</v>
      </c>
      <c r="K211" s="152"/>
      <c r="L211" s="33"/>
      <c r="M211" s="153" t="s">
        <v>1</v>
      </c>
      <c r="N211" s="154" t="s">
        <v>40</v>
      </c>
      <c r="O211" s="58"/>
      <c r="P211" s="155">
        <f>O211*H211</f>
        <v>0</v>
      </c>
      <c r="Q211" s="155">
        <v>0.003</v>
      </c>
      <c r="R211" s="155">
        <f>Q211*H211</f>
        <v>0.126</v>
      </c>
      <c r="S211" s="155">
        <v>0</v>
      </c>
      <c r="T211" s="156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7" t="s">
        <v>142</v>
      </c>
      <c r="AT211" s="157" t="s">
        <v>138</v>
      </c>
      <c r="AU211" s="157" t="s">
        <v>136</v>
      </c>
      <c r="AY211" s="17" t="s">
        <v>135</v>
      </c>
      <c r="BE211" s="158">
        <f>IF(N211="základní",J211,0)</f>
        <v>0</v>
      </c>
      <c r="BF211" s="158">
        <f>IF(N211="snížená",J211,0)</f>
        <v>0</v>
      </c>
      <c r="BG211" s="158">
        <f>IF(N211="zákl. přenesená",J211,0)</f>
        <v>0</v>
      </c>
      <c r="BH211" s="158">
        <f>IF(N211="sníž. přenesená",J211,0)</f>
        <v>0</v>
      </c>
      <c r="BI211" s="158">
        <f>IF(N211="nulová",J211,0)</f>
        <v>0</v>
      </c>
      <c r="BJ211" s="17" t="s">
        <v>83</v>
      </c>
      <c r="BK211" s="158">
        <f>ROUND(I211*H211,2)</f>
        <v>0</v>
      </c>
      <c r="BL211" s="17" t="s">
        <v>142</v>
      </c>
      <c r="BM211" s="157" t="s">
        <v>240</v>
      </c>
    </row>
    <row r="212" spans="1:65" s="2" customFormat="1" ht="13.9" customHeight="1">
      <c r="A212" s="32"/>
      <c r="B212" s="144"/>
      <c r="C212" s="145" t="s">
        <v>241</v>
      </c>
      <c r="D212" s="145" t="s">
        <v>138</v>
      </c>
      <c r="E212" s="146" t="s">
        <v>242</v>
      </c>
      <c r="F212" s="147" t="s">
        <v>243</v>
      </c>
      <c r="G212" s="148" t="s">
        <v>141</v>
      </c>
      <c r="H212" s="149">
        <v>79.776</v>
      </c>
      <c r="I212" s="150"/>
      <c r="J212" s="151">
        <f>ROUND(I212*H212,2)</f>
        <v>0</v>
      </c>
      <c r="K212" s="152"/>
      <c r="L212" s="33"/>
      <c r="M212" s="153" t="s">
        <v>1</v>
      </c>
      <c r="N212" s="154" t="s">
        <v>40</v>
      </c>
      <c r="O212" s="58"/>
      <c r="P212" s="155">
        <f>O212*H212</f>
        <v>0</v>
      </c>
      <c r="Q212" s="155">
        <v>0.00026</v>
      </c>
      <c r="R212" s="155">
        <f>Q212*H212</f>
        <v>0.020741759999999998</v>
      </c>
      <c r="S212" s="155">
        <v>0</v>
      </c>
      <c r="T212" s="156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7" t="s">
        <v>142</v>
      </c>
      <c r="AT212" s="157" t="s">
        <v>138</v>
      </c>
      <c r="AU212" s="157" t="s">
        <v>136</v>
      </c>
      <c r="AY212" s="17" t="s">
        <v>135</v>
      </c>
      <c r="BE212" s="158">
        <f>IF(N212="základní",J212,0)</f>
        <v>0</v>
      </c>
      <c r="BF212" s="158">
        <f>IF(N212="snížená",J212,0)</f>
        <v>0</v>
      </c>
      <c r="BG212" s="158">
        <f>IF(N212="zákl. přenesená",J212,0)</f>
        <v>0</v>
      </c>
      <c r="BH212" s="158">
        <f>IF(N212="sníž. přenesená",J212,0)</f>
        <v>0</v>
      </c>
      <c r="BI212" s="158">
        <f>IF(N212="nulová",J212,0)</f>
        <v>0</v>
      </c>
      <c r="BJ212" s="17" t="s">
        <v>83</v>
      </c>
      <c r="BK212" s="158">
        <f>ROUND(I212*H212,2)</f>
        <v>0</v>
      </c>
      <c r="BL212" s="17" t="s">
        <v>142</v>
      </c>
      <c r="BM212" s="157" t="s">
        <v>244</v>
      </c>
    </row>
    <row r="213" spans="2:51" s="13" customFormat="1" ht="12">
      <c r="B213" s="159"/>
      <c r="D213" s="160" t="s">
        <v>144</v>
      </c>
      <c r="E213" s="161" t="s">
        <v>1</v>
      </c>
      <c r="F213" s="162" t="s">
        <v>145</v>
      </c>
      <c r="H213" s="161" t="s">
        <v>1</v>
      </c>
      <c r="I213" s="163"/>
      <c r="L213" s="159"/>
      <c r="M213" s="164"/>
      <c r="N213" s="165"/>
      <c r="O213" s="165"/>
      <c r="P213" s="165"/>
      <c r="Q213" s="165"/>
      <c r="R213" s="165"/>
      <c r="S213" s="165"/>
      <c r="T213" s="166"/>
      <c r="AT213" s="161" t="s">
        <v>144</v>
      </c>
      <c r="AU213" s="161" t="s">
        <v>136</v>
      </c>
      <c r="AV213" s="13" t="s">
        <v>83</v>
      </c>
      <c r="AW213" s="13" t="s">
        <v>31</v>
      </c>
      <c r="AX213" s="13" t="s">
        <v>75</v>
      </c>
      <c r="AY213" s="161" t="s">
        <v>135</v>
      </c>
    </row>
    <row r="214" spans="2:51" s="14" customFormat="1" ht="33.75">
      <c r="B214" s="167"/>
      <c r="D214" s="160" t="s">
        <v>144</v>
      </c>
      <c r="E214" s="168" t="s">
        <v>1</v>
      </c>
      <c r="F214" s="169" t="s">
        <v>245</v>
      </c>
      <c r="H214" s="170">
        <v>36.287</v>
      </c>
      <c r="I214" s="171"/>
      <c r="L214" s="167"/>
      <c r="M214" s="172"/>
      <c r="N214" s="173"/>
      <c r="O214" s="173"/>
      <c r="P214" s="173"/>
      <c r="Q214" s="173"/>
      <c r="R214" s="173"/>
      <c r="S214" s="173"/>
      <c r="T214" s="174"/>
      <c r="AT214" s="168" t="s">
        <v>144</v>
      </c>
      <c r="AU214" s="168" t="s">
        <v>136</v>
      </c>
      <c r="AV214" s="14" t="s">
        <v>85</v>
      </c>
      <c r="AW214" s="14" t="s">
        <v>31</v>
      </c>
      <c r="AX214" s="14" t="s">
        <v>75</v>
      </c>
      <c r="AY214" s="168" t="s">
        <v>135</v>
      </c>
    </row>
    <row r="215" spans="2:51" s="13" customFormat="1" ht="12">
      <c r="B215" s="159"/>
      <c r="D215" s="160" t="s">
        <v>144</v>
      </c>
      <c r="E215" s="161" t="s">
        <v>1</v>
      </c>
      <c r="F215" s="162" t="s">
        <v>155</v>
      </c>
      <c r="H215" s="161" t="s">
        <v>1</v>
      </c>
      <c r="I215" s="163"/>
      <c r="L215" s="159"/>
      <c r="M215" s="164"/>
      <c r="N215" s="165"/>
      <c r="O215" s="165"/>
      <c r="P215" s="165"/>
      <c r="Q215" s="165"/>
      <c r="R215" s="165"/>
      <c r="S215" s="165"/>
      <c r="T215" s="166"/>
      <c r="AT215" s="161" t="s">
        <v>144</v>
      </c>
      <c r="AU215" s="161" t="s">
        <v>136</v>
      </c>
      <c r="AV215" s="13" t="s">
        <v>83</v>
      </c>
      <c r="AW215" s="13" t="s">
        <v>31</v>
      </c>
      <c r="AX215" s="13" t="s">
        <v>75</v>
      </c>
      <c r="AY215" s="161" t="s">
        <v>135</v>
      </c>
    </row>
    <row r="216" spans="2:51" s="14" customFormat="1" ht="12">
      <c r="B216" s="167"/>
      <c r="D216" s="160" t="s">
        <v>144</v>
      </c>
      <c r="E216" s="168" t="s">
        <v>1</v>
      </c>
      <c r="F216" s="169" t="s">
        <v>246</v>
      </c>
      <c r="H216" s="170">
        <v>4.692</v>
      </c>
      <c r="I216" s="171"/>
      <c r="L216" s="167"/>
      <c r="M216" s="172"/>
      <c r="N216" s="173"/>
      <c r="O216" s="173"/>
      <c r="P216" s="173"/>
      <c r="Q216" s="173"/>
      <c r="R216" s="173"/>
      <c r="S216" s="173"/>
      <c r="T216" s="174"/>
      <c r="AT216" s="168" t="s">
        <v>144</v>
      </c>
      <c r="AU216" s="168" t="s">
        <v>136</v>
      </c>
      <c r="AV216" s="14" t="s">
        <v>85</v>
      </c>
      <c r="AW216" s="14" t="s">
        <v>31</v>
      </c>
      <c r="AX216" s="14" t="s">
        <v>75</v>
      </c>
      <c r="AY216" s="168" t="s">
        <v>135</v>
      </c>
    </row>
    <row r="217" spans="2:51" s="13" customFormat="1" ht="12">
      <c r="B217" s="159"/>
      <c r="D217" s="160" t="s">
        <v>144</v>
      </c>
      <c r="E217" s="161" t="s">
        <v>1</v>
      </c>
      <c r="F217" s="162" t="s">
        <v>147</v>
      </c>
      <c r="H217" s="161" t="s">
        <v>1</v>
      </c>
      <c r="I217" s="163"/>
      <c r="L217" s="159"/>
      <c r="M217" s="164"/>
      <c r="N217" s="165"/>
      <c r="O217" s="165"/>
      <c r="P217" s="165"/>
      <c r="Q217" s="165"/>
      <c r="R217" s="165"/>
      <c r="S217" s="165"/>
      <c r="T217" s="166"/>
      <c r="AT217" s="161" t="s">
        <v>144</v>
      </c>
      <c r="AU217" s="161" t="s">
        <v>136</v>
      </c>
      <c r="AV217" s="13" t="s">
        <v>83</v>
      </c>
      <c r="AW217" s="13" t="s">
        <v>31</v>
      </c>
      <c r="AX217" s="13" t="s">
        <v>75</v>
      </c>
      <c r="AY217" s="161" t="s">
        <v>135</v>
      </c>
    </row>
    <row r="218" spans="2:51" s="14" customFormat="1" ht="33.75">
      <c r="B218" s="167"/>
      <c r="D218" s="160" t="s">
        <v>144</v>
      </c>
      <c r="E218" s="168" t="s">
        <v>1</v>
      </c>
      <c r="F218" s="169" t="s">
        <v>247</v>
      </c>
      <c r="H218" s="170">
        <v>33.298</v>
      </c>
      <c r="I218" s="171"/>
      <c r="L218" s="167"/>
      <c r="M218" s="172"/>
      <c r="N218" s="173"/>
      <c r="O218" s="173"/>
      <c r="P218" s="173"/>
      <c r="Q218" s="173"/>
      <c r="R218" s="173"/>
      <c r="S218" s="173"/>
      <c r="T218" s="174"/>
      <c r="AT218" s="168" t="s">
        <v>144</v>
      </c>
      <c r="AU218" s="168" t="s">
        <v>136</v>
      </c>
      <c r="AV218" s="14" t="s">
        <v>85</v>
      </c>
      <c r="AW218" s="14" t="s">
        <v>31</v>
      </c>
      <c r="AX218" s="14" t="s">
        <v>75</v>
      </c>
      <c r="AY218" s="168" t="s">
        <v>135</v>
      </c>
    </row>
    <row r="219" spans="2:51" s="13" customFormat="1" ht="12">
      <c r="B219" s="159"/>
      <c r="D219" s="160" t="s">
        <v>144</v>
      </c>
      <c r="E219" s="161" t="s">
        <v>1</v>
      </c>
      <c r="F219" s="162" t="s">
        <v>159</v>
      </c>
      <c r="H219" s="161" t="s">
        <v>1</v>
      </c>
      <c r="I219" s="163"/>
      <c r="L219" s="159"/>
      <c r="M219" s="164"/>
      <c r="N219" s="165"/>
      <c r="O219" s="165"/>
      <c r="P219" s="165"/>
      <c r="Q219" s="165"/>
      <c r="R219" s="165"/>
      <c r="S219" s="165"/>
      <c r="T219" s="166"/>
      <c r="AT219" s="161" t="s">
        <v>144</v>
      </c>
      <c r="AU219" s="161" t="s">
        <v>136</v>
      </c>
      <c r="AV219" s="13" t="s">
        <v>83</v>
      </c>
      <c r="AW219" s="13" t="s">
        <v>31</v>
      </c>
      <c r="AX219" s="13" t="s">
        <v>75</v>
      </c>
      <c r="AY219" s="161" t="s">
        <v>135</v>
      </c>
    </row>
    <row r="220" spans="2:51" s="14" customFormat="1" ht="12">
      <c r="B220" s="167"/>
      <c r="D220" s="160" t="s">
        <v>144</v>
      </c>
      <c r="E220" s="168" t="s">
        <v>1</v>
      </c>
      <c r="F220" s="169" t="s">
        <v>248</v>
      </c>
      <c r="H220" s="170">
        <v>5.499</v>
      </c>
      <c r="I220" s="171"/>
      <c r="L220" s="167"/>
      <c r="M220" s="172"/>
      <c r="N220" s="173"/>
      <c r="O220" s="173"/>
      <c r="P220" s="173"/>
      <c r="Q220" s="173"/>
      <c r="R220" s="173"/>
      <c r="S220" s="173"/>
      <c r="T220" s="174"/>
      <c r="AT220" s="168" t="s">
        <v>144</v>
      </c>
      <c r="AU220" s="168" t="s">
        <v>136</v>
      </c>
      <c r="AV220" s="14" t="s">
        <v>85</v>
      </c>
      <c r="AW220" s="14" t="s">
        <v>31</v>
      </c>
      <c r="AX220" s="14" t="s">
        <v>75</v>
      </c>
      <c r="AY220" s="168" t="s">
        <v>135</v>
      </c>
    </row>
    <row r="221" spans="2:51" s="15" customFormat="1" ht="12">
      <c r="B221" s="175"/>
      <c r="D221" s="160" t="s">
        <v>144</v>
      </c>
      <c r="E221" s="176" t="s">
        <v>1</v>
      </c>
      <c r="F221" s="177" t="s">
        <v>149</v>
      </c>
      <c r="H221" s="178">
        <v>79.776</v>
      </c>
      <c r="I221" s="179"/>
      <c r="L221" s="175"/>
      <c r="M221" s="180"/>
      <c r="N221" s="181"/>
      <c r="O221" s="181"/>
      <c r="P221" s="181"/>
      <c r="Q221" s="181"/>
      <c r="R221" s="181"/>
      <c r="S221" s="181"/>
      <c r="T221" s="182"/>
      <c r="AT221" s="176" t="s">
        <v>144</v>
      </c>
      <c r="AU221" s="176" t="s">
        <v>136</v>
      </c>
      <c r="AV221" s="15" t="s">
        <v>142</v>
      </c>
      <c r="AW221" s="15" t="s">
        <v>31</v>
      </c>
      <c r="AX221" s="15" t="s">
        <v>83</v>
      </c>
      <c r="AY221" s="176" t="s">
        <v>135</v>
      </c>
    </row>
    <row r="222" spans="1:65" s="2" customFormat="1" ht="22.15" customHeight="1">
      <c r="A222" s="32"/>
      <c r="B222" s="144"/>
      <c r="C222" s="145" t="s">
        <v>249</v>
      </c>
      <c r="D222" s="145" t="s">
        <v>138</v>
      </c>
      <c r="E222" s="146" t="s">
        <v>250</v>
      </c>
      <c r="F222" s="147" t="s">
        <v>251</v>
      </c>
      <c r="G222" s="148" t="s">
        <v>141</v>
      </c>
      <c r="H222" s="149">
        <v>79.776</v>
      </c>
      <c r="I222" s="150"/>
      <c r="J222" s="151">
        <f>ROUND(I222*H222,2)</f>
        <v>0</v>
      </c>
      <c r="K222" s="152"/>
      <c r="L222" s="33"/>
      <c r="M222" s="153" t="s">
        <v>1</v>
      </c>
      <c r="N222" s="154" t="s">
        <v>40</v>
      </c>
      <c r="O222" s="58"/>
      <c r="P222" s="155">
        <f>O222*H222</f>
        <v>0</v>
      </c>
      <c r="Q222" s="155">
        <v>0.00438</v>
      </c>
      <c r="R222" s="155">
        <f>Q222*H222</f>
        <v>0.34941888</v>
      </c>
      <c r="S222" s="155">
        <v>0</v>
      </c>
      <c r="T222" s="156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7" t="s">
        <v>142</v>
      </c>
      <c r="AT222" s="157" t="s">
        <v>138</v>
      </c>
      <c r="AU222" s="157" t="s">
        <v>136</v>
      </c>
      <c r="AY222" s="17" t="s">
        <v>135</v>
      </c>
      <c r="BE222" s="158">
        <f>IF(N222="základní",J222,0)</f>
        <v>0</v>
      </c>
      <c r="BF222" s="158">
        <f>IF(N222="snížená",J222,0)</f>
        <v>0</v>
      </c>
      <c r="BG222" s="158">
        <f>IF(N222="zákl. přenesená",J222,0)</f>
        <v>0</v>
      </c>
      <c r="BH222" s="158">
        <f>IF(N222="sníž. přenesená",J222,0)</f>
        <v>0</v>
      </c>
      <c r="BI222" s="158">
        <f>IF(N222="nulová",J222,0)</f>
        <v>0</v>
      </c>
      <c r="BJ222" s="17" t="s">
        <v>83</v>
      </c>
      <c r="BK222" s="158">
        <f>ROUND(I222*H222,2)</f>
        <v>0</v>
      </c>
      <c r="BL222" s="17" t="s">
        <v>142</v>
      </c>
      <c r="BM222" s="157" t="s">
        <v>252</v>
      </c>
    </row>
    <row r="223" spans="1:65" s="2" customFormat="1" ht="22.15" customHeight="1">
      <c r="A223" s="32"/>
      <c r="B223" s="144"/>
      <c r="C223" s="145" t="s">
        <v>253</v>
      </c>
      <c r="D223" s="145" t="s">
        <v>138</v>
      </c>
      <c r="E223" s="146" t="s">
        <v>254</v>
      </c>
      <c r="F223" s="147" t="s">
        <v>255</v>
      </c>
      <c r="G223" s="148" t="s">
        <v>141</v>
      </c>
      <c r="H223" s="149">
        <v>79.776</v>
      </c>
      <c r="I223" s="150"/>
      <c r="J223" s="151">
        <f>ROUND(I223*H223,2)</f>
        <v>0</v>
      </c>
      <c r="K223" s="152"/>
      <c r="L223" s="33"/>
      <c r="M223" s="153" t="s">
        <v>1</v>
      </c>
      <c r="N223" s="154" t="s">
        <v>40</v>
      </c>
      <c r="O223" s="58"/>
      <c r="P223" s="155">
        <f>O223*H223</f>
        <v>0</v>
      </c>
      <c r="Q223" s="155">
        <v>0.003</v>
      </c>
      <c r="R223" s="155">
        <f>Q223*H223</f>
        <v>0.23932799999999999</v>
      </c>
      <c r="S223" s="155">
        <v>0</v>
      </c>
      <c r="T223" s="156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7" t="s">
        <v>142</v>
      </c>
      <c r="AT223" s="157" t="s">
        <v>138</v>
      </c>
      <c r="AU223" s="157" t="s">
        <v>136</v>
      </c>
      <c r="AY223" s="17" t="s">
        <v>135</v>
      </c>
      <c r="BE223" s="158">
        <f>IF(N223="základní",J223,0)</f>
        <v>0</v>
      </c>
      <c r="BF223" s="158">
        <f>IF(N223="snížená",J223,0)</f>
        <v>0</v>
      </c>
      <c r="BG223" s="158">
        <f>IF(N223="zákl. přenesená",J223,0)</f>
        <v>0</v>
      </c>
      <c r="BH223" s="158">
        <f>IF(N223="sníž. přenesená",J223,0)</f>
        <v>0</v>
      </c>
      <c r="BI223" s="158">
        <f>IF(N223="nulová",J223,0)</f>
        <v>0</v>
      </c>
      <c r="BJ223" s="17" t="s">
        <v>83</v>
      </c>
      <c r="BK223" s="158">
        <f>ROUND(I223*H223,2)</f>
        <v>0</v>
      </c>
      <c r="BL223" s="17" t="s">
        <v>142</v>
      </c>
      <c r="BM223" s="157" t="s">
        <v>256</v>
      </c>
    </row>
    <row r="224" spans="2:63" s="12" customFormat="1" ht="22.9" customHeight="1">
      <c r="B224" s="131"/>
      <c r="D224" s="132" t="s">
        <v>74</v>
      </c>
      <c r="E224" s="142" t="s">
        <v>194</v>
      </c>
      <c r="F224" s="142" t="s">
        <v>257</v>
      </c>
      <c r="I224" s="134"/>
      <c r="J224" s="143">
        <f>BK224</f>
        <v>0</v>
      </c>
      <c r="L224" s="131"/>
      <c r="M224" s="136"/>
      <c r="N224" s="137"/>
      <c r="O224" s="137"/>
      <c r="P224" s="138">
        <f>P225+SUM(P226:P237)+P239</f>
        <v>0</v>
      </c>
      <c r="Q224" s="137"/>
      <c r="R224" s="138">
        <f>R225+SUM(R226:R237)+R239</f>
        <v>0.00714</v>
      </c>
      <c r="S224" s="137"/>
      <c r="T224" s="139">
        <f>T225+SUM(T226:T237)+T239</f>
        <v>10.224150000000002</v>
      </c>
      <c r="AR224" s="132" t="s">
        <v>83</v>
      </c>
      <c r="AT224" s="140" t="s">
        <v>74</v>
      </c>
      <c r="AU224" s="140" t="s">
        <v>83</v>
      </c>
      <c r="AY224" s="132" t="s">
        <v>135</v>
      </c>
      <c r="BK224" s="141">
        <f>BK225+SUM(BK226:BK237)+BK239</f>
        <v>0</v>
      </c>
    </row>
    <row r="225" spans="1:65" s="2" customFormat="1" ht="22.15" customHeight="1">
      <c r="A225" s="32"/>
      <c r="B225" s="144"/>
      <c r="C225" s="145" t="s">
        <v>258</v>
      </c>
      <c r="D225" s="145" t="s">
        <v>138</v>
      </c>
      <c r="E225" s="146" t="s">
        <v>259</v>
      </c>
      <c r="F225" s="147" t="s">
        <v>260</v>
      </c>
      <c r="G225" s="148" t="s">
        <v>182</v>
      </c>
      <c r="H225" s="149">
        <v>1.097</v>
      </c>
      <c r="I225" s="150"/>
      <c r="J225" s="151">
        <f>ROUND(I225*H225,2)</f>
        <v>0</v>
      </c>
      <c r="K225" s="152"/>
      <c r="L225" s="33"/>
      <c r="M225" s="153" t="s">
        <v>1</v>
      </c>
      <c r="N225" s="154" t="s">
        <v>40</v>
      </c>
      <c r="O225" s="58"/>
      <c r="P225" s="155">
        <f>O225*H225</f>
        <v>0</v>
      </c>
      <c r="Q225" s="155">
        <v>0</v>
      </c>
      <c r="R225" s="155">
        <f>Q225*H225</f>
        <v>0</v>
      </c>
      <c r="S225" s="155">
        <v>1.95</v>
      </c>
      <c r="T225" s="156">
        <f>S225*H225</f>
        <v>2.13915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7" t="s">
        <v>142</v>
      </c>
      <c r="AT225" s="157" t="s">
        <v>138</v>
      </c>
      <c r="AU225" s="157" t="s">
        <v>85</v>
      </c>
      <c r="AY225" s="17" t="s">
        <v>135</v>
      </c>
      <c r="BE225" s="158">
        <f>IF(N225="základní",J225,0)</f>
        <v>0</v>
      </c>
      <c r="BF225" s="158">
        <f>IF(N225="snížená",J225,0)</f>
        <v>0</v>
      </c>
      <c r="BG225" s="158">
        <f>IF(N225="zákl. přenesená",J225,0)</f>
        <v>0</v>
      </c>
      <c r="BH225" s="158">
        <f>IF(N225="sníž. přenesená",J225,0)</f>
        <v>0</v>
      </c>
      <c r="BI225" s="158">
        <f>IF(N225="nulová",J225,0)</f>
        <v>0</v>
      </c>
      <c r="BJ225" s="17" t="s">
        <v>83</v>
      </c>
      <c r="BK225" s="158">
        <f>ROUND(I225*H225,2)</f>
        <v>0</v>
      </c>
      <c r="BL225" s="17" t="s">
        <v>142</v>
      </c>
      <c r="BM225" s="157" t="s">
        <v>261</v>
      </c>
    </row>
    <row r="226" spans="2:51" s="13" customFormat="1" ht="12">
      <c r="B226" s="159"/>
      <c r="D226" s="160" t="s">
        <v>144</v>
      </c>
      <c r="E226" s="161" t="s">
        <v>1</v>
      </c>
      <c r="F226" s="162" t="s">
        <v>155</v>
      </c>
      <c r="H226" s="161" t="s">
        <v>1</v>
      </c>
      <c r="I226" s="163"/>
      <c r="L226" s="159"/>
      <c r="M226" s="164"/>
      <c r="N226" s="165"/>
      <c r="O226" s="165"/>
      <c r="P226" s="165"/>
      <c r="Q226" s="165"/>
      <c r="R226" s="165"/>
      <c r="S226" s="165"/>
      <c r="T226" s="166"/>
      <c r="AT226" s="161" t="s">
        <v>144</v>
      </c>
      <c r="AU226" s="161" t="s">
        <v>85</v>
      </c>
      <c r="AV226" s="13" t="s">
        <v>83</v>
      </c>
      <c r="AW226" s="13" t="s">
        <v>31</v>
      </c>
      <c r="AX226" s="13" t="s">
        <v>75</v>
      </c>
      <c r="AY226" s="161" t="s">
        <v>135</v>
      </c>
    </row>
    <row r="227" spans="2:51" s="14" customFormat="1" ht="12">
      <c r="B227" s="167"/>
      <c r="D227" s="160" t="s">
        <v>144</v>
      </c>
      <c r="E227" s="168" t="s">
        <v>1</v>
      </c>
      <c r="F227" s="169" t="s">
        <v>262</v>
      </c>
      <c r="H227" s="170">
        <v>0.553</v>
      </c>
      <c r="I227" s="171"/>
      <c r="L227" s="167"/>
      <c r="M227" s="172"/>
      <c r="N227" s="173"/>
      <c r="O227" s="173"/>
      <c r="P227" s="173"/>
      <c r="Q227" s="173"/>
      <c r="R227" s="173"/>
      <c r="S227" s="173"/>
      <c r="T227" s="174"/>
      <c r="AT227" s="168" t="s">
        <v>144</v>
      </c>
      <c r="AU227" s="168" t="s">
        <v>85</v>
      </c>
      <c r="AV227" s="14" t="s">
        <v>85</v>
      </c>
      <c r="AW227" s="14" t="s">
        <v>31</v>
      </c>
      <c r="AX227" s="14" t="s">
        <v>75</v>
      </c>
      <c r="AY227" s="168" t="s">
        <v>135</v>
      </c>
    </row>
    <row r="228" spans="2:51" s="13" customFormat="1" ht="12">
      <c r="B228" s="159"/>
      <c r="D228" s="160" t="s">
        <v>144</v>
      </c>
      <c r="E228" s="161" t="s">
        <v>1</v>
      </c>
      <c r="F228" s="162" t="s">
        <v>159</v>
      </c>
      <c r="H228" s="161" t="s">
        <v>1</v>
      </c>
      <c r="I228" s="163"/>
      <c r="L228" s="159"/>
      <c r="M228" s="164"/>
      <c r="N228" s="165"/>
      <c r="O228" s="165"/>
      <c r="P228" s="165"/>
      <c r="Q228" s="165"/>
      <c r="R228" s="165"/>
      <c r="S228" s="165"/>
      <c r="T228" s="166"/>
      <c r="AT228" s="161" t="s">
        <v>144</v>
      </c>
      <c r="AU228" s="161" t="s">
        <v>85</v>
      </c>
      <c r="AV228" s="13" t="s">
        <v>83</v>
      </c>
      <c r="AW228" s="13" t="s">
        <v>31</v>
      </c>
      <c r="AX228" s="13" t="s">
        <v>75</v>
      </c>
      <c r="AY228" s="161" t="s">
        <v>135</v>
      </c>
    </row>
    <row r="229" spans="2:51" s="14" customFormat="1" ht="12">
      <c r="B229" s="167"/>
      <c r="D229" s="160" t="s">
        <v>144</v>
      </c>
      <c r="E229" s="168" t="s">
        <v>1</v>
      </c>
      <c r="F229" s="169" t="s">
        <v>263</v>
      </c>
      <c r="H229" s="170">
        <v>0.544</v>
      </c>
      <c r="I229" s="171"/>
      <c r="L229" s="167"/>
      <c r="M229" s="172"/>
      <c r="N229" s="173"/>
      <c r="O229" s="173"/>
      <c r="P229" s="173"/>
      <c r="Q229" s="173"/>
      <c r="R229" s="173"/>
      <c r="S229" s="173"/>
      <c r="T229" s="174"/>
      <c r="AT229" s="168" t="s">
        <v>144</v>
      </c>
      <c r="AU229" s="168" t="s">
        <v>85</v>
      </c>
      <c r="AV229" s="14" t="s">
        <v>85</v>
      </c>
      <c r="AW229" s="14" t="s">
        <v>31</v>
      </c>
      <c r="AX229" s="14" t="s">
        <v>75</v>
      </c>
      <c r="AY229" s="168" t="s">
        <v>135</v>
      </c>
    </row>
    <row r="230" spans="2:51" s="15" customFormat="1" ht="12">
      <c r="B230" s="175"/>
      <c r="D230" s="160" t="s">
        <v>144</v>
      </c>
      <c r="E230" s="176" t="s">
        <v>1</v>
      </c>
      <c r="F230" s="177" t="s">
        <v>149</v>
      </c>
      <c r="H230" s="178">
        <v>1.097</v>
      </c>
      <c r="I230" s="179"/>
      <c r="L230" s="175"/>
      <c r="M230" s="180"/>
      <c r="N230" s="181"/>
      <c r="O230" s="181"/>
      <c r="P230" s="181"/>
      <c r="Q230" s="181"/>
      <c r="R230" s="181"/>
      <c r="S230" s="181"/>
      <c r="T230" s="182"/>
      <c r="AT230" s="176" t="s">
        <v>144</v>
      </c>
      <c r="AU230" s="176" t="s">
        <v>85</v>
      </c>
      <c r="AV230" s="15" t="s">
        <v>142</v>
      </c>
      <c r="AW230" s="15" t="s">
        <v>31</v>
      </c>
      <c r="AX230" s="15" t="s">
        <v>83</v>
      </c>
      <c r="AY230" s="176" t="s">
        <v>135</v>
      </c>
    </row>
    <row r="231" spans="1:65" s="2" customFormat="1" ht="22.15" customHeight="1">
      <c r="A231" s="32"/>
      <c r="B231" s="144"/>
      <c r="C231" s="145" t="s">
        <v>7</v>
      </c>
      <c r="D231" s="145" t="s">
        <v>138</v>
      </c>
      <c r="E231" s="146" t="s">
        <v>264</v>
      </c>
      <c r="F231" s="147" t="s">
        <v>265</v>
      </c>
      <c r="G231" s="148" t="s">
        <v>182</v>
      </c>
      <c r="H231" s="149">
        <v>3.675</v>
      </c>
      <c r="I231" s="150"/>
      <c r="J231" s="151">
        <f>ROUND(I231*H231,2)</f>
        <v>0</v>
      </c>
      <c r="K231" s="152"/>
      <c r="L231" s="33"/>
      <c r="M231" s="153" t="s">
        <v>1</v>
      </c>
      <c r="N231" s="154" t="s">
        <v>40</v>
      </c>
      <c r="O231" s="58"/>
      <c r="P231" s="155">
        <f>O231*H231</f>
        <v>0</v>
      </c>
      <c r="Q231" s="155">
        <v>0</v>
      </c>
      <c r="R231" s="155">
        <f>Q231*H231</f>
        <v>0</v>
      </c>
      <c r="S231" s="155">
        <v>2.2</v>
      </c>
      <c r="T231" s="156">
        <f>S231*H231</f>
        <v>8.085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7" t="s">
        <v>142</v>
      </c>
      <c r="AT231" s="157" t="s">
        <v>138</v>
      </c>
      <c r="AU231" s="157" t="s">
        <v>85</v>
      </c>
      <c r="AY231" s="17" t="s">
        <v>135</v>
      </c>
      <c r="BE231" s="158">
        <f>IF(N231="základní",J231,0)</f>
        <v>0</v>
      </c>
      <c r="BF231" s="158">
        <f>IF(N231="snížená",J231,0)</f>
        <v>0</v>
      </c>
      <c r="BG231" s="158">
        <f>IF(N231="zákl. přenesená",J231,0)</f>
        <v>0</v>
      </c>
      <c r="BH231" s="158">
        <f>IF(N231="sníž. přenesená",J231,0)</f>
        <v>0</v>
      </c>
      <c r="BI231" s="158">
        <f>IF(N231="nulová",J231,0)</f>
        <v>0</v>
      </c>
      <c r="BJ231" s="17" t="s">
        <v>83</v>
      </c>
      <c r="BK231" s="158">
        <f>ROUND(I231*H231,2)</f>
        <v>0</v>
      </c>
      <c r="BL231" s="17" t="s">
        <v>142</v>
      </c>
      <c r="BM231" s="157" t="s">
        <v>266</v>
      </c>
    </row>
    <row r="232" spans="2:51" s="13" customFormat="1" ht="12">
      <c r="B232" s="159"/>
      <c r="D232" s="160" t="s">
        <v>144</v>
      </c>
      <c r="E232" s="161" t="s">
        <v>1</v>
      </c>
      <c r="F232" s="162" t="s">
        <v>211</v>
      </c>
      <c r="H232" s="161" t="s">
        <v>1</v>
      </c>
      <c r="I232" s="163"/>
      <c r="L232" s="159"/>
      <c r="M232" s="164"/>
      <c r="N232" s="165"/>
      <c r="O232" s="165"/>
      <c r="P232" s="165"/>
      <c r="Q232" s="165"/>
      <c r="R232" s="165"/>
      <c r="S232" s="165"/>
      <c r="T232" s="166"/>
      <c r="AT232" s="161" t="s">
        <v>144</v>
      </c>
      <c r="AU232" s="161" t="s">
        <v>85</v>
      </c>
      <c r="AV232" s="13" t="s">
        <v>83</v>
      </c>
      <c r="AW232" s="13" t="s">
        <v>31</v>
      </c>
      <c r="AX232" s="13" t="s">
        <v>75</v>
      </c>
      <c r="AY232" s="161" t="s">
        <v>135</v>
      </c>
    </row>
    <row r="233" spans="2:51" s="14" customFormat="1" ht="12">
      <c r="B233" s="167"/>
      <c r="D233" s="160" t="s">
        <v>144</v>
      </c>
      <c r="E233" s="168" t="s">
        <v>1</v>
      </c>
      <c r="F233" s="169" t="s">
        <v>267</v>
      </c>
      <c r="H233" s="170">
        <v>2.1</v>
      </c>
      <c r="I233" s="171"/>
      <c r="L233" s="167"/>
      <c r="M233" s="172"/>
      <c r="N233" s="173"/>
      <c r="O233" s="173"/>
      <c r="P233" s="173"/>
      <c r="Q233" s="173"/>
      <c r="R233" s="173"/>
      <c r="S233" s="173"/>
      <c r="T233" s="174"/>
      <c r="AT233" s="168" t="s">
        <v>144</v>
      </c>
      <c r="AU233" s="168" t="s">
        <v>85</v>
      </c>
      <c r="AV233" s="14" t="s">
        <v>85</v>
      </c>
      <c r="AW233" s="14" t="s">
        <v>31</v>
      </c>
      <c r="AX233" s="14" t="s">
        <v>75</v>
      </c>
      <c r="AY233" s="168" t="s">
        <v>135</v>
      </c>
    </row>
    <row r="234" spans="2:51" s="13" customFormat="1" ht="12">
      <c r="B234" s="159"/>
      <c r="D234" s="160" t="s">
        <v>144</v>
      </c>
      <c r="E234" s="161" t="s">
        <v>1</v>
      </c>
      <c r="F234" s="162" t="s">
        <v>184</v>
      </c>
      <c r="H234" s="161" t="s">
        <v>1</v>
      </c>
      <c r="I234" s="163"/>
      <c r="L234" s="159"/>
      <c r="M234" s="164"/>
      <c r="N234" s="165"/>
      <c r="O234" s="165"/>
      <c r="P234" s="165"/>
      <c r="Q234" s="165"/>
      <c r="R234" s="165"/>
      <c r="S234" s="165"/>
      <c r="T234" s="166"/>
      <c r="AT234" s="161" t="s">
        <v>144</v>
      </c>
      <c r="AU234" s="161" t="s">
        <v>85</v>
      </c>
      <c r="AV234" s="13" t="s">
        <v>83</v>
      </c>
      <c r="AW234" s="13" t="s">
        <v>31</v>
      </c>
      <c r="AX234" s="13" t="s">
        <v>75</v>
      </c>
      <c r="AY234" s="161" t="s">
        <v>135</v>
      </c>
    </row>
    <row r="235" spans="2:51" s="14" customFormat="1" ht="12">
      <c r="B235" s="167"/>
      <c r="D235" s="160" t="s">
        <v>144</v>
      </c>
      <c r="E235" s="168" t="s">
        <v>1</v>
      </c>
      <c r="F235" s="169" t="s">
        <v>268</v>
      </c>
      <c r="H235" s="170">
        <v>1.575</v>
      </c>
      <c r="I235" s="171"/>
      <c r="L235" s="167"/>
      <c r="M235" s="172"/>
      <c r="N235" s="173"/>
      <c r="O235" s="173"/>
      <c r="P235" s="173"/>
      <c r="Q235" s="173"/>
      <c r="R235" s="173"/>
      <c r="S235" s="173"/>
      <c r="T235" s="174"/>
      <c r="AT235" s="168" t="s">
        <v>144</v>
      </c>
      <c r="AU235" s="168" t="s">
        <v>85</v>
      </c>
      <c r="AV235" s="14" t="s">
        <v>85</v>
      </c>
      <c r="AW235" s="14" t="s">
        <v>31</v>
      </c>
      <c r="AX235" s="14" t="s">
        <v>75</v>
      </c>
      <c r="AY235" s="168" t="s">
        <v>135</v>
      </c>
    </row>
    <row r="236" spans="2:51" s="15" customFormat="1" ht="12">
      <c r="B236" s="175"/>
      <c r="D236" s="160" t="s">
        <v>144</v>
      </c>
      <c r="E236" s="176" t="s">
        <v>1</v>
      </c>
      <c r="F236" s="177" t="s">
        <v>149</v>
      </c>
      <c r="H236" s="178">
        <v>3.675</v>
      </c>
      <c r="I236" s="179"/>
      <c r="L236" s="175"/>
      <c r="M236" s="180"/>
      <c r="N236" s="181"/>
      <c r="O236" s="181"/>
      <c r="P236" s="181"/>
      <c r="Q236" s="181"/>
      <c r="R236" s="181"/>
      <c r="S236" s="181"/>
      <c r="T236" s="182"/>
      <c r="AT236" s="176" t="s">
        <v>144</v>
      </c>
      <c r="AU236" s="176" t="s">
        <v>85</v>
      </c>
      <c r="AV236" s="15" t="s">
        <v>142</v>
      </c>
      <c r="AW236" s="15" t="s">
        <v>31</v>
      </c>
      <c r="AX236" s="15" t="s">
        <v>83</v>
      </c>
      <c r="AY236" s="176" t="s">
        <v>135</v>
      </c>
    </row>
    <row r="237" spans="2:63" s="12" customFormat="1" ht="20.85" customHeight="1">
      <c r="B237" s="131"/>
      <c r="D237" s="132" t="s">
        <v>74</v>
      </c>
      <c r="E237" s="142" t="s">
        <v>269</v>
      </c>
      <c r="F237" s="142" t="s">
        <v>270</v>
      </c>
      <c r="I237" s="134"/>
      <c r="J237" s="143">
        <f>BK237</f>
        <v>0</v>
      </c>
      <c r="L237" s="131"/>
      <c r="M237" s="136"/>
      <c r="N237" s="137"/>
      <c r="O237" s="137"/>
      <c r="P237" s="138">
        <f>P238</f>
        <v>0</v>
      </c>
      <c r="Q237" s="137"/>
      <c r="R237" s="138">
        <f>R238</f>
        <v>0.00546</v>
      </c>
      <c r="S237" s="137"/>
      <c r="T237" s="139">
        <f>T238</f>
        <v>0</v>
      </c>
      <c r="AR237" s="132" t="s">
        <v>83</v>
      </c>
      <c r="AT237" s="140" t="s">
        <v>74</v>
      </c>
      <c r="AU237" s="140" t="s">
        <v>85</v>
      </c>
      <c r="AY237" s="132" t="s">
        <v>135</v>
      </c>
      <c r="BK237" s="141">
        <f>BK238</f>
        <v>0</v>
      </c>
    </row>
    <row r="238" spans="1:65" s="2" customFormat="1" ht="22.15" customHeight="1">
      <c r="A238" s="32"/>
      <c r="B238" s="144"/>
      <c r="C238" s="145" t="s">
        <v>271</v>
      </c>
      <c r="D238" s="145" t="s">
        <v>138</v>
      </c>
      <c r="E238" s="146" t="s">
        <v>272</v>
      </c>
      <c r="F238" s="147" t="s">
        <v>273</v>
      </c>
      <c r="G238" s="148" t="s">
        <v>141</v>
      </c>
      <c r="H238" s="149">
        <v>42</v>
      </c>
      <c r="I238" s="150"/>
      <c r="J238" s="151">
        <f>ROUND(I238*H238,2)</f>
        <v>0</v>
      </c>
      <c r="K238" s="152"/>
      <c r="L238" s="33"/>
      <c r="M238" s="153" t="s">
        <v>1</v>
      </c>
      <c r="N238" s="154" t="s">
        <v>40</v>
      </c>
      <c r="O238" s="58"/>
      <c r="P238" s="155">
        <f>O238*H238</f>
        <v>0</v>
      </c>
      <c r="Q238" s="155">
        <v>0.00013</v>
      </c>
      <c r="R238" s="155">
        <f>Q238*H238</f>
        <v>0.00546</v>
      </c>
      <c r="S238" s="155">
        <v>0</v>
      </c>
      <c r="T238" s="156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7" t="s">
        <v>142</v>
      </c>
      <c r="AT238" s="157" t="s">
        <v>138</v>
      </c>
      <c r="AU238" s="157" t="s">
        <v>136</v>
      </c>
      <c r="AY238" s="17" t="s">
        <v>135</v>
      </c>
      <c r="BE238" s="158">
        <f>IF(N238="základní",J238,0)</f>
        <v>0</v>
      </c>
      <c r="BF238" s="158">
        <f>IF(N238="snížená",J238,0)</f>
        <v>0</v>
      </c>
      <c r="BG238" s="158">
        <f>IF(N238="zákl. přenesená",J238,0)</f>
        <v>0</v>
      </c>
      <c r="BH238" s="158">
        <f>IF(N238="sníž. přenesená",J238,0)</f>
        <v>0</v>
      </c>
      <c r="BI238" s="158">
        <f>IF(N238="nulová",J238,0)</f>
        <v>0</v>
      </c>
      <c r="BJ238" s="17" t="s">
        <v>83</v>
      </c>
      <c r="BK238" s="158">
        <f>ROUND(I238*H238,2)</f>
        <v>0</v>
      </c>
      <c r="BL238" s="17" t="s">
        <v>142</v>
      </c>
      <c r="BM238" s="157" t="s">
        <v>274</v>
      </c>
    </row>
    <row r="239" spans="2:63" s="12" customFormat="1" ht="20.85" customHeight="1">
      <c r="B239" s="131"/>
      <c r="D239" s="132" t="s">
        <v>74</v>
      </c>
      <c r="E239" s="142" t="s">
        <v>275</v>
      </c>
      <c r="F239" s="142" t="s">
        <v>276</v>
      </c>
      <c r="I239" s="134"/>
      <c r="J239" s="143">
        <f>BK239</f>
        <v>0</v>
      </c>
      <c r="L239" s="131"/>
      <c r="M239" s="136"/>
      <c r="N239" s="137"/>
      <c r="O239" s="137"/>
      <c r="P239" s="138">
        <f>P240</f>
        <v>0</v>
      </c>
      <c r="Q239" s="137"/>
      <c r="R239" s="138">
        <f>R240</f>
        <v>0.00168</v>
      </c>
      <c r="S239" s="137"/>
      <c r="T239" s="139">
        <f>T240</f>
        <v>0</v>
      </c>
      <c r="AR239" s="132" t="s">
        <v>83</v>
      </c>
      <c r="AT239" s="140" t="s">
        <v>74</v>
      </c>
      <c r="AU239" s="140" t="s">
        <v>85</v>
      </c>
      <c r="AY239" s="132" t="s">
        <v>135</v>
      </c>
      <c r="BK239" s="141">
        <f>BK240</f>
        <v>0</v>
      </c>
    </row>
    <row r="240" spans="1:65" s="2" customFormat="1" ht="22.15" customHeight="1">
      <c r="A240" s="32"/>
      <c r="B240" s="144"/>
      <c r="C240" s="145" t="s">
        <v>277</v>
      </c>
      <c r="D240" s="145" t="s">
        <v>138</v>
      </c>
      <c r="E240" s="146" t="s">
        <v>278</v>
      </c>
      <c r="F240" s="147" t="s">
        <v>279</v>
      </c>
      <c r="G240" s="148" t="s">
        <v>141</v>
      </c>
      <c r="H240" s="149">
        <v>42</v>
      </c>
      <c r="I240" s="150"/>
      <c r="J240" s="151">
        <f>ROUND(I240*H240,2)</f>
        <v>0</v>
      </c>
      <c r="K240" s="152"/>
      <c r="L240" s="33"/>
      <c r="M240" s="153" t="s">
        <v>1</v>
      </c>
      <c r="N240" s="154" t="s">
        <v>40</v>
      </c>
      <c r="O240" s="58"/>
      <c r="P240" s="155">
        <f>O240*H240</f>
        <v>0</v>
      </c>
      <c r="Q240" s="155">
        <v>4E-05</v>
      </c>
      <c r="R240" s="155">
        <f>Q240*H240</f>
        <v>0.00168</v>
      </c>
      <c r="S240" s="155">
        <v>0</v>
      </c>
      <c r="T240" s="156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7" t="s">
        <v>142</v>
      </c>
      <c r="AT240" s="157" t="s">
        <v>138</v>
      </c>
      <c r="AU240" s="157" t="s">
        <v>136</v>
      </c>
      <c r="AY240" s="17" t="s">
        <v>135</v>
      </c>
      <c r="BE240" s="158">
        <f>IF(N240="základní",J240,0)</f>
        <v>0</v>
      </c>
      <c r="BF240" s="158">
        <f>IF(N240="snížená",J240,0)</f>
        <v>0</v>
      </c>
      <c r="BG240" s="158">
        <f>IF(N240="zákl. přenesená",J240,0)</f>
        <v>0</v>
      </c>
      <c r="BH240" s="158">
        <f>IF(N240="sníž. přenesená",J240,0)</f>
        <v>0</v>
      </c>
      <c r="BI240" s="158">
        <f>IF(N240="nulová",J240,0)</f>
        <v>0</v>
      </c>
      <c r="BJ240" s="17" t="s">
        <v>83</v>
      </c>
      <c r="BK240" s="158">
        <f>ROUND(I240*H240,2)</f>
        <v>0</v>
      </c>
      <c r="BL240" s="17" t="s">
        <v>142</v>
      </c>
      <c r="BM240" s="157" t="s">
        <v>280</v>
      </c>
    </row>
    <row r="241" spans="2:63" s="12" customFormat="1" ht="22.9" customHeight="1">
      <c r="B241" s="131"/>
      <c r="D241" s="132" t="s">
        <v>74</v>
      </c>
      <c r="E241" s="142" t="s">
        <v>281</v>
      </c>
      <c r="F241" s="142" t="s">
        <v>282</v>
      </c>
      <c r="I241" s="134"/>
      <c r="J241" s="143">
        <f>BK241</f>
        <v>0</v>
      </c>
      <c r="L241" s="131"/>
      <c r="M241" s="136"/>
      <c r="N241" s="137"/>
      <c r="O241" s="137"/>
      <c r="P241" s="138">
        <f>SUM(P242:P246)</f>
        <v>0</v>
      </c>
      <c r="Q241" s="137"/>
      <c r="R241" s="138">
        <f>SUM(R242:R246)</f>
        <v>0</v>
      </c>
      <c r="S241" s="137"/>
      <c r="T241" s="139">
        <f>SUM(T242:T246)</f>
        <v>0</v>
      </c>
      <c r="AR241" s="132" t="s">
        <v>83</v>
      </c>
      <c r="AT241" s="140" t="s">
        <v>74</v>
      </c>
      <c r="AU241" s="140" t="s">
        <v>83</v>
      </c>
      <c r="AY241" s="132" t="s">
        <v>135</v>
      </c>
      <c r="BK241" s="141">
        <f>SUM(BK242:BK246)</f>
        <v>0</v>
      </c>
    </row>
    <row r="242" spans="1:65" s="2" customFormat="1" ht="22.15" customHeight="1">
      <c r="A242" s="32"/>
      <c r="B242" s="144"/>
      <c r="C242" s="145" t="s">
        <v>283</v>
      </c>
      <c r="D242" s="145" t="s">
        <v>138</v>
      </c>
      <c r="E242" s="146" t="s">
        <v>284</v>
      </c>
      <c r="F242" s="147" t="s">
        <v>285</v>
      </c>
      <c r="G242" s="148" t="s">
        <v>203</v>
      </c>
      <c r="H242" s="149">
        <v>23.431</v>
      </c>
      <c r="I242" s="150"/>
      <c r="J242" s="151">
        <f>ROUND(I242*H242,2)</f>
        <v>0</v>
      </c>
      <c r="K242" s="152"/>
      <c r="L242" s="33"/>
      <c r="M242" s="153" t="s">
        <v>1</v>
      </c>
      <c r="N242" s="154" t="s">
        <v>40</v>
      </c>
      <c r="O242" s="58"/>
      <c r="P242" s="155">
        <f>O242*H242</f>
        <v>0</v>
      </c>
      <c r="Q242" s="155">
        <v>0</v>
      </c>
      <c r="R242" s="155">
        <f>Q242*H242</f>
        <v>0</v>
      </c>
      <c r="S242" s="155">
        <v>0</v>
      </c>
      <c r="T242" s="156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7" t="s">
        <v>142</v>
      </c>
      <c r="AT242" s="157" t="s">
        <v>138</v>
      </c>
      <c r="AU242" s="157" t="s">
        <v>85</v>
      </c>
      <c r="AY242" s="17" t="s">
        <v>135</v>
      </c>
      <c r="BE242" s="158">
        <f>IF(N242="základní",J242,0)</f>
        <v>0</v>
      </c>
      <c r="BF242" s="158">
        <f>IF(N242="snížená",J242,0)</f>
        <v>0</v>
      </c>
      <c r="BG242" s="158">
        <f>IF(N242="zákl. přenesená",J242,0)</f>
        <v>0</v>
      </c>
      <c r="BH242" s="158">
        <f>IF(N242="sníž. přenesená",J242,0)</f>
        <v>0</v>
      </c>
      <c r="BI242" s="158">
        <f>IF(N242="nulová",J242,0)</f>
        <v>0</v>
      </c>
      <c r="BJ242" s="17" t="s">
        <v>83</v>
      </c>
      <c r="BK242" s="158">
        <f>ROUND(I242*H242,2)</f>
        <v>0</v>
      </c>
      <c r="BL242" s="17" t="s">
        <v>142</v>
      </c>
      <c r="BM242" s="157" t="s">
        <v>286</v>
      </c>
    </row>
    <row r="243" spans="1:65" s="2" customFormat="1" ht="22.15" customHeight="1">
      <c r="A243" s="32"/>
      <c r="B243" s="144"/>
      <c r="C243" s="145" t="s">
        <v>287</v>
      </c>
      <c r="D243" s="145" t="s">
        <v>138</v>
      </c>
      <c r="E243" s="146" t="s">
        <v>288</v>
      </c>
      <c r="F243" s="147" t="s">
        <v>289</v>
      </c>
      <c r="G243" s="148" t="s">
        <v>203</v>
      </c>
      <c r="H243" s="149">
        <v>23.431</v>
      </c>
      <c r="I243" s="150"/>
      <c r="J243" s="151">
        <f>ROUND(I243*H243,2)</f>
        <v>0</v>
      </c>
      <c r="K243" s="152"/>
      <c r="L243" s="33"/>
      <c r="M243" s="153" t="s">
        <v>1</v>
      </c>
      <c r="N243" s="154" t="s">
        <v>40</v>
      </c>
      <c r="O243" s="58"/>
      <c r="P243" s="155">
        <f>O243*H243</f>
        <v>0</v>
      </c>
      <c r="Q243" s="155">
        <v>0</v>
      </c>
      <c r="R243" s="155">
        <f>Q243*H243</f>
        <v>0</v>
      </c>
      <c r="S243" s="155">
        <v>0</v>
      </c>
      <c r="T243" s="156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7" t="s">
        <v>142</v>
      </c>
      <c r="AT243" s="157" t="s">
        <v>138</v>
      </c>
      <c r="AU243" s="157" t="s">
        <v>85</v>
      </c>
      <c r="AY243" s="17" t="s">
        <v>135</v>
      </c>
      <c r="BE243" s="158">
        <f>IF(N243="základní",J243,0)</f>
        <v>0</v>
      </c>
      <c r="BF243" s="158">
        <f>IF(N243="snížená",J243,0)</f>
        <v>0</v>
      </c>
      <c r="BG243" s="158">
        <f>IF(N243="zákl. přenesená",J243,0)</f>
        <v>0</v>
      </c>
      <c r="BH243" s="158">
        <f>IF(N243="sníž. přenesená",J243,0)</f>
        <v>0</v>
      </c>
      <c r="BI243" s="158">
        <f>IF(N243="nulová",J243,0)</f>
        <v>0</v>
      </c>
      <c r="BJ243" s="17" t="s">
        <v>83</v>
      </c>
      <c r="BK243" s="158">
        <f>ROUND(I243*H243,2)</f>
        <v>0</v>
      </c>
      <c r="BL243" s="17" t="s">
        <v>142</v>
      </c>
      <c r="BM243" s="157" t="s">
        <v>290</v>
      </c>
    </row>
    <row r="244" spans="1:65" s="2" customFormat="1" ht="22.15" customHeight="1">
      <c r="A244" s="32"/>
      <c r="B244" s="144"/>
      <c r="C244" s="145" t="s">
        <v>291</v>
      </c>
      <c r="D244" s="145" t="s">
        <v>138</v>
      </c>
      <c r="E244" s="146" t="s">
        <v>292</v>
      </c>
      <c r="F244" s="147" t="s">
        <v>293</v>
      </c>
      <c r="G244" s="148" t="s">
        <v>203</v>
      </c>
      <c r="H244" s="149">
        <v>562.344</v>
      </c>
      <c r="I244" s="150"/>
      <c r="J244" s="151">
        <f>ROUND(I244*H244,2)</f>
        <v>0</v>
      </c>
      <c r="K244" s="152"/>
      <c r="L244" s="33"/>
      <c r="M244" s="153" t="s">
        <v>1</v>
      </c>
      <c r="N244" s="154" t="s">
        <v>40</v>
      </c>
      <c r="O244" s="58"/>
      <c r="P244" s="155">
        <f>O244*H244</f>
        <v>0</v>
      </c>
      <c r="Q244" s="155">
        <v>0</v>
      </c>
      <c r="R244" s="155">
        <f>Q244*H244</f>
        <v>0</v>
      </c>
      <c r="S244" s="155">
        <v>0</v>
      </c>
      <c r="T244" s="156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7" t="s">
        <v>142</v>
      </c>
      <c r="AT244" s="157" t="s">
        <v>138</v>
      </c>
      <c r="AU244" s="157" t="s">
        <v>85</v>
      </c>
      <c r="AY244" s="17" t="s">
        <v>135</v>
      </c>
      <c r="BE244" s="158">
        <f>IF(N244="základní",J244,0)</f>
        <v>0</v>
      </c>
      <c r="BF244" s="158">
        <f>IF(N244="snížená",J244,0)</f>
        <v>0</v>
      </c>
      <c r="BG244" s="158">
        <f>IF(N244="zákl. přenesená",J244,0)</f>
        <v>0</v>
      </c>
      <c r="BH244" s="158">
        <f>IF(N244="sníž. přenesená",J244,0)</f>
        <v>0</v>
      </c>
      <c r="BI244" s="158">
        <f>IF(N244="nulová",J244,0)</f>
        <v>0</v>
      </c>
      <c r="BJ244" s="17" t="s">
        <v>83</v>
      </c>
      <c r="BK244" s="158">
        <f>ROUND(I244*H244,2)</f>
        <v>0</v>
      </c>
      <c r="BL244" s="17" t="s">
        <v>142</v>
      </c>
      <c r="BM244" s="157" t="s">
        <v>294</v>
      </c>
    </row>
    <row r="245" spans="2:51" s="14" customFormat="1" ht="12">
      <c r="B245" s="167"/>
      <c r="D245" s="160" t="s">
        <v>144</v>
      </c>
      <c r="F245" s="169" t="s">
        <v>295</v>
      </c>
      <c r="H245" s="170">
        <v>562.344</v>
      </c>
      <c r="I245" s="171"/>
      <c r="L245" s="167"/>
      <c r="M245" s="172"/>
      <c r="N245" s="173"/>
      <c r="O245" s="173"/>
      <c r="P245" s="173"/>
      <c r="Q245" s="173"/>
      <c r="R245" s="173"/>
      <c r="S245" s="173"/>
      <c r="T245" s="174"/>
      <c r="AT245" s="168" t="s">
        <v>144</v>
      </c>
      <c r="AU245" s="168" t="s">
        <v>85</v>
      </c>
      <c r="AV245" s="14" t="s">
        <v>85</v>
      </c>
      <c r="AW245" s="14" t="s">
        <v>3</v>
      </c>
      <c r="AX245" s="14" t="s">
        <v>83</v>
      </c>
      <c r="AY245" s="168" t="s">
        <v>135</v>
      </c>
    </row>
    <row r="246" spans="1:65" s="2" customFormat="1" ht="22.15" customHeight="1">
      <c r="A246" s="32"/>
      <c r="B246" s="144"/>
      <c r="C246" s="145" t="s">
        <v>296</v>
      </c>
      <c r="D246" s="145" t="s">
        <v>138</v>
      </c>
      <c r="E246" s="146" t="s">
        <v>297</v>
      </c>
      <c r="F246" s="147" t="s">
        <v>298</v>
      </c>
      <c r="G246" s="148" t="s">
        <v>203</v>
      </c>
      <c r="H246" s="149">
        <v>23.431</v>
      </c>
      <c r="I246" s="150"/>
      <c r="J246" s="151">
        <f>ROUND(I246*H246,2)</f>
        <v>0</v>
      </c>
      <c r="K246" s="152"/>
      <c r="L246" s="33"/>
      <c r="M246" s="153" t="s">
        <v>1</v>
      </c>
      <c r="N246" s="154" t="s">
        <v>40</v>
      </c>
      <c r="O246" s="58"/>
      <c r="P246" s="155">
        <f>O246*H246</f>
        <v>0</v>
      </c>
      <c r="Q246" s="155">
        <v>0</v>
      </c>
      <c r="R246" s="155">
        <f>Q246*H246</f>
        <v>0</v>
      </c>
      <c r="S246" s="155">
        <v>0</v>
      </c>
      <c r="T246" s="156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7" t="s">
        <v>142</v>
      </c>
      <c r="AT246" s="157" t="s">
        <v>138</v>
      </c>
      <c r="AU246" s="157" t="s">
        <v>85</v>
      </c>
      <c r="AY246" s="17" t="s">
        <v>135</v>
      </c>
      <c r="BE246" s="158">
        <f>IF(N246="základní",J246,0)</f>
        <v>0</v>
      </c>
      <c r="BF246" s="158">
        <f>IF(N246="snížená",J246,0)</f>
        <v>0</v>
      </c>
      <c r="BG246" s="158">
        <f>IF(N246="zákl. přenesená",J246,0)</f>
        <v>0</v>
      </c>
      <c r="BH246" s="158">
        <f>IF(N246="sníž. přenesená",J246,0)</f>
        <v>0</v>
      </c>
      <c r="BI246" s="158">
        <f>IF(N246="nulová",J246,0)</f>
        <v>0</v>
      </c>
      <c r="BJ246" s="17" t="s">
        <v>83</v>
      </c>
      <c r="BK246" s="158">
        <f>ROUND(I246*H246,2)</f>
        <v>0</v>
      </c>
      <c r="BL246" s="17" t="s">
        <v>142</v>
      </c>
      <c r="BM246" s="157" t="s">
        <v>299</v>
      </c>
    </row>
    <row r="247" spans="2:63" s="12" customFormat="1" ht="22.9" customHeight="1">
      <c r="B247" s="131"/>
      <c r="D247" s="132" t="s">
        <v>74</v>
      </c>
      <c r="E247" s="142" t="s">
        <v>300</v>
      </c>
      <c r="F247" s="142" t="s">
        <v>301</v>
      </c>
      <c r="I247" s="134"/>
      <c r="J247" s="143">
        <f>BK247</f>
        <v>0</v>
      </c>
      <c r="L247" s="131"/>
      <c r="M247" s="136"/>
      <c r="N247" s="137"/>
      <c r="O247" s="137"/>
      <c r="P247" s="138">
        <f>P248</f>
        <v>0</v>
      </c>
      <c r="Q247" s="137"/>
      <c r="R247" s="138">
        <f>R248</f>
        <v>0</v>
      </c>
      <c r="S247" s="137"/>
      <c r="T247" s="139">
        <f>T248</f>
        <v>0</v>
      </c>
      <c r="AR247" s="132" t="s">
        <v>83</v>
      </c>
      <c r="AT247" s="140" t="s">
        <v>74</v>
      </c>
      <c r="AU247" s="140" t="s">
        <v>83</v>
      </c>
      <c r="AY247" s="132" t="s">
        <v>135</v>
      </c>
      <c r="BK247" s="141">
        <f>BK248</f>
        <v>0</v>
      </c>
    </row>
    <row r="248" spans="1:65" s="2" customFormat="1" ht="13.9" customHeight="1">
      <c r="A248" s="32"/>
      <c r="B248" s="144"/>
      <c r="C248" s="145" t="s">
        <v>302</v>
      </c>
      <c r="D248" s="145" t="s">
        <v>138</v>
      </c>
      <c r="E248" s="146" t="s">
        <v>303</v>
      </c>
      <c r="F248" s="147" t="s">
        <v>304</v>
      </c>
      <c r="G248" s="148" t="s">
        <v>203</v>
      </c>
      <c r="H248" s="149">
        <v>13.634</v>
      </c>
      <c r="I248" s="150"/>
      <c r="J248" s="151">
        <f>ROUND(I248*H248,2)</f>
        <v>0</v>
      </c>
      <c r="K248" s="152"/>
      <c r="L248" s="33"/>
      <c r="M248" s="153" t="s">
        <v>1</v>
      </c>
      <c r="N248" s="154" t="s">
        <v>40</v>
      </c>
      <c r="O248" s="58"/>
      <c r="P248" s="155">
        <f>O248*H248</f>
        <v>0</v>
      </c>
      <c r="Q248" s="155">
        <v>0</v>
      </c>
      <c r="R248" s="155">
        <f>Q248*H248</f>
        <v>0</v>
      </c>
      <c r="S248" s="155">
        <v>0</v>
      </c>
      <c r="T248" s="156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57" t="s">
        <v>142</v>
      </c>
      <c r="AT248" s="157" t="s">
        <v>138</v>
      </c>
      <c r="AU248" s="157" t="s">
        <v>85</v>
      </c>
      <c r="AY248" s="17" t="s">
        <v>135</v>
      </c>
      <c r="BE248" s="158">
        <f>IF(N248="základní",J248,0)</f>
        <v>0</v>
      </c>
      <c r="BF248" s="158">
        <f>IF(N248="snížená",J248,0)</f>
        <v>0</v>
      </c>
      <c r="BG248" s="158">
        <f>IF(N248="zákl. přenesená",J248,0)</f>
        <v>0</v>
      </c>
      <c r="BH248" s="158">
        <f>IF(N248="sníž. přenesená",J248,0)</f>
        <v>0</v>
      </c>
      <c r="BI248" s="158">
        <f>IF(N248="nulová",J248,0)</f>
        <v>0</v>
      </c>
      <c r="BJ248" s="17" t="s">
        <v>83</v>
      </c>
      <c r="BK248" s="158">
        <f>ROUND(I248*H248,2)</f>
        <v>0</v>
      </c>
      <c r="BL248" s="17" t="s">
        <v>142</v>
      </c>
      <c r="BM248" s="157" t="s">
        <v>305</v>
      </c>
    </row>
    <row r="249" spans="2:63" s="12" customFormat="1" ht="25.9" customHeight="1">
      <c r="B249" s="131"/>
      <c r="D249" s="132" t="s">
        <v>74</v>
      </c>
      <c r="E249" s="133" t="s">
        <v>306</v>
      </c>
      <c r="F249" s="133" t="s">
        <v>307</v>
      </c>
      <c r="I249" s="134"/>
      <c r="J249" s="135">
        <f>BK249</f>
        <v>0</v>
      </c>
      <c r="L249" s="131"/>
      <c r="M249" s="136"/>
      <c r="N249" s="137"/>
      <c r="O249" s="137"/>
      <c r="P249" s="138">
        <f>P250+P261+P267+P276+P311+P402+P426</f>
        <v>0</v>
      </c>
      <c r="Q249" s="137"/>
      <c r="R249" s="138">
        <f>R250+R261+R267+R276+R311+R402+R426</f>
        <v>5.27701504</v>
      </c>
      <c r="S249" s="137"/>
      <c r="T249" s="139">
        <f>T250+T261+T267+T276+T311+T402+T426</f>
        <v>13.20640056</v>
      </c>
      <c r="AR249" s="132" t="s">
        <v>85</v>
      </c>
      <c r="AT249" s="140" t="s">
        <v>74</v>
      </c>
      <c r="AU249" s="140" t="s">
        <v>75</v>
      </c>
      <c r="AY249" s="132" t="s">
        <v>135</v>
      </c>
      <c r="BK249" s="141">
        <f>BK250+BK261+BK267+BK276+BK311+BK402+BK426</f>
        <v>0</v>
      </c>
    </row>
    <row r="250" spans="2:63" s="12" customFormat="1" ht="22.9" customHeight="1">
      <c r="B250" s="131"/>
      <c r="D250" s="132" t="s">
        <v>74</v>
      </c>
      <c r="E250" s="142" t="s">
        <v>308</v>
      </c>
      <c r="F250" s="142" t="s">
        <v>309</v>
      </c>
      <c r="I250" s="134"/>
      <c r="J250" s="143">
        <f>BK250</f>
        <v>0</v>
      </c>
      <c r="L250" s="131"/>
      <c r="M250" s="136"/>
      <c r="N250" s="137"/>
      <c r="O250" s="137"/>
      <c r="P250" s="138">
        <f>SUM(P251:P260)</f>
        <v>0</v>
      </c>
      <c r="Q250" s="137"/>
      <c r="R250" s="138">
        <f>SUM(R251:R260)</f>
        <v>0.029824000000000003</v>
      </c>
      <c r="S250" s="137"/>
      <c r="T250" s="139">
        <f>SUM(T251:T260)</f>
        <v>0</v>
      </c>
      <c r="AR250" s="132" t="s">
        <v>85</v>
      </c>
      <c r="AT250" s="140" t="s">
        <v>74</v>
      </c>
      <c r="AU250" s="140" t="s">
        <v>83</v>
      </c>
      <c r="AY250" s="132" t="s">
        <v>135</v>
      </c>
      <c r="BK250" s="141">
        <f>SUM(BK251:BK260)</f>
        <v>0</v>
      </c>
    </row>
    <row r="251" spans="1:65" s="2" customFormat="1" ht="22.15" customHeight="1">
      <c r="A251" s="32"/>
      <c r="B251" s="144"/>
      <c r="C251" s="145" t="s">
        <v>310</v>
      </c>
      <c r="D251" s="145" t="s">
        <v>138</v>
      </c>
      <c r="E251" s="146" t="s">
        <v>311</v>
      </c>
      <c r="F251" s="147" t="s">
        <v>312</v>
      </c>
      <c r="G251" s="148" t="s">
        <v>141</v>
      </c>
      <c r="H251" s="149">
        <v>21</v>
      </c>
      <c r="I251" s="150"/>
      <c r="J251" s="151">
        <f>ROUND(I251*H251,2)</f>
        <v>0</v>
      </c>
      <c r="K251" s="152"/>
      <c r="L251" s="33"/>
      <c r="M251" s="153" t="s">
        <v>1</v>
      </c>
      <c r="N251" s="154" t="s">
        <v>40</v>
      </c>
      <c r="O251" s="58"/>
      <c r="P251" s="155">
        <f>O251*H251</f>
        <v>0</v>
      </c>
      <c r="Q251" s="155">
        <v>0</v>
      </c>
      <c r="R251" s="155">
        <f>Q251*H251</f>
        <v>0</v>
      </c>
      <c r="S251" s="155">
        <v>0</v>
      </c>
      <c r="T251" s="156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57" t="s">
        <v>237</v>
      </c>
      <c r="AT251" s="157" t="s">
        <v>138</v>
      </c>
      <c r="AU251" s="157" t="s">
        <v>85</v>
      </c>
      <c r="AY251" s="17" t="s">
        <v>135</v>
      </c>
      <c r="BE251" s="158">
        <f>IF(N251="základní",J251,0)</f>
        <v>0</v>
      </c>
      <c r="BF251" s="158">
        <f>IF(N251="snížená",J251,0)</f>
        <v>0</v>
      </c>
      <c r="BG251" s="158">
        <f>IF(N251="zákl. přenesená",J251,0)</f>
        <v>0</v>
      </c>
      <c r="BH251" s="158">
        <f>IF(N251="sníž. přenesená",J251,0)</f>
        <v>0</v>
      </c>
      <c r="BI251" s="158">
        <f>IF(N251="nulová",J251,0)</f>
        <v>0</v>
      </c>
      <c r="BJ251" s="17" t="s">
        <v>83</v>
      </c>
      <c r="BK251" s="158">
        <f>ROUND(I251*H251,2)</f>
        <v>0</v>
      </c>
      <c r="BL251" s="17" t="s">
        <v>237</v>
      </c>
      <c r="BM251" s="157" t="s">
        <v>313</v>
      </c>
    </row>
    <row r="252" spans="2:51" s="13" customFormat="1" ht="12">
      <c r="B252" s="159"/>
      <c r="D252" s="160" t="s">
        <v>144</v>
      </c>
      <c r="E252" s="161" t="s">
        <v>1</v>
      </c>
      <c r="F252" s="162" t="s">
        <v>211</v>
      </c>
      <c r="H252" s="161" t="s">
        <v>1</v>
      </c>
      <c r="I252" s="163"/>
      <c r="L252" s="159"/>
      <c r="M252" s="164"/>
      <c r="N252" s="165"/>
      <c r="O252" s="165"/>
      <c r="P252" s="165"/>
      <c r="Q252" s="165"/>
      <c r="R252" s="165"/>
      <c r="S252" s="165"/>
      <c r="T252" s="166"/>
      <c r="AT252" s="161" t="s">
        <v>144</v>
      </c>
      <c r="AU252" s="161" t="s">
        <v>85</v>
      </c>
      <c r="AV252" s="13" t="s">
        <v>83</v>
      </c>
      <c r="AW252" s="13" t="s">
        <v>31</v>
      </c>
      <c r="AX252" s="13" t="s">
        <v>75</v>
      </c>
      <c r="AY252" s="161" t="s">
        <v>135</v>
      </c>
    </row>
    <row r="253" spans="2:51" s="14" customFormat="1" ht="12">
      <c r="B253" s="167"/>
      <c r="D253" s="160" t="s">
        <v>144</v>
      </c>
      <c r="E253" s="168" t="s">
        <v>1</v>
      </c>
      <c r="F253" s="169" t="s">
        <v>212</v>
      </c>
      <c r="H253" s="170">
        <v>21</v>
      </c>
      <c r="I253" s="171"/>
      <c r="L253" s="167"/>
      <c r="M253" s="172"/>
      <c r="N253" s="173"/>
      <c r="O253" s="173"/>
      <c r="P253" s="173"/>
      <c r="Q253" s="173"/>
      <c r="R253" s="173"/>
      <c r="S253" s="173"/>
      <c r="T253" s="174"/>
      <c r="AT253" s="168" t="s">
        <v>144</v>
      </c>
      <c r="AU253" s="168" t="s">
        <v>85</v>
      </c>
      <c r="AV253" s="14" t="s">
        <v>85</v>
      </c>
      <c r="AW253" s="14" t="s">
        <v>31</v>
      </c>
      <c r="AX253" s="14" t="s">
        <v>83</v>
      </c>
      <c r="AY253" s="168" t="s">
        <v>135</v>
      </c>
    </row>
    <row r="254" spans="1:65" s="2" customFormat="1" ht="22.15" customHeight="1">
      <c r="A254" s="32"/>
      <c r="B254" s="144"/>
      <c r="C254" s="183" t="s">
        <v>314</v>
      </c>
      <c r="D254" s="183" t="s">
        <v>315</v>
      </c>
      <c r="E254" s="184" t="s">
        <v>316</v>
      </c>
      <c r="F254" s="185" t="s">
        <v>317</v>
      </c>
      <c r="G254" s="186" t="s">
        <v>141</v>
      </c>
      <c r="H254" s="187">
        <v>21.42</v>
      </c>
      <c r="I254" s="188"/>
      <c r="J254" s="189">
        <f>ROUND(I254*H254,2)</f>
        <v>0</v>
      </c>
      <c r="K254" s="190"/>
      <c r="L254" s="191"/>
      <c r="M254" s="192" t="s">
        <v>1</v>
      </c>
      <c r="N254" s="193" t="s">
        <v>40</v>
      </c>
      <c r="O254" s="58"/>
      <c r="P254" s="155">
        <f>O254*H254</f>
        <v>0</v>
      </c>
      <c r="Q254" s="155">
        <v>0.0012</v>
      </c>
      <c r="R254" s="155">
        <f>Q254*H254</f>
        <v>0.025704</v>
      </c>
      <c r="S254" s="155">
        <v>0</v>
      </c>
      <c r="T254" s="156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7" t="s">
        <v>318</v>
      </c>
      <c r="AT254" s="157" t="s">
        <v>315</v>
      </c>
      <c r="AU254" s="157" t="s">
        <v>85</v>
      </c>
      <c r="AY254" s="17" t="s">
        <v>135</v>
      </c>
      <c r="BE254" s="158">
        <f>IF(N254="základní",J254,0)</f>
        <v>0</v>
      </c>
      <c r="BF254" s="158">
        <f>IF(N254="snížená",J254,0)</f>
        <v>0</v>
      </c>
      <c r="BG254" s="158">
        <f>IF(N254="zákl. přenesená",J254,0)</f>
        <v>0</v>
      </c>
      <c r="BH254" s="158">
        <f>IF(N254="sníž. přenesená",J254,0)</f>
        <v>0</v>
      </c>
      <c r="BI254" s="158">
        <f>IF(N254="nulová",J254,0)</f>
        <v>0</v>
      </c>
      <c r="BJ254" s="17" t="s">
        <v>83</v>
      </c>
      <c r="BK254" s="158">
        <f>ROUND(I254*H254,2)</f>
        <v>0</v>
      </c>
      <c r="BL254" s="17" t="s">
        <v>237</v>
      </c>
      <c r="BM254" s="157" t="s">
        <v>319</v>
      </c>
    </row>
    <row r="255" spans="2:51" s="14" customFormat="1" ht="12">
      <c r="B255" s="167"/>
      <c r="D255" s="160" t="s">
        <v>144</v>
      </c>
      <c r="F255" s="169" t="s">
        <v>320</v>
      </c>
      <c r="H255" s="170">
        <v>21.42</v>
      </c>
      <c r="I255" s="171"/>
      <c r="L255" s="167"/>
      <c r="M255" s="172"/>
      <c r="N255" s="173"/>
      <c r="O255" s="173"/>
      <c r="P255" s="173"/>
      <c r="Q255" s="173"/>
      <c r="R255" s="173"/>
      <c r="S255" s="173"/>
      <c r="T255" s="174"/>
      <c r="AT255" s="168" t="s">
        <v>144</v>
      </c>
      <c r="AU255" s="168" t="s">
        <v>85</v>
      </c>
      <c r="AV255" s="14" t="s">
        <v>85</v>
      </c>
      <c r="AW255" s="14" t="s">
        <v>3</v>
      </c>
      <c r="AX255" s="14" t="s">
        <v>83</v>
      </c>
      <c r="AY255" s="168" t="s">
        <v>135</v>
      </c>
    </row>
    <row r="256" spans="1:65" s="2" customFormat="1" ht="22.15" customHeight="1">
      <c r="A256" s="32"/>
      <c r="B256" s="144"/>
      <c r="C256" s="145" t="s">
        <v>321</v>
      </c>
      <c r="D256" s="145" t="s">
        <v>138</v>
      </c>
      <c r="E256" s="146" t="s">
        <v>322</v>
      </c>
      <c r="F256" s="147" t="s">
        <v>323</v>
      </c>
      <c r="G256" s="148" t="s">
        <v>141</v>
      </c>
      <c r="H256" s="149">
        <v>42</v>
      </c>
      <c r="I256" s="150"/>
      <c r="J256" s="151">
        <f>ROUND(I256*H256,2)</f>
        <v>0</v>
      </c>
      <c r="K256" s="152"/>
      <c r="L256" s="33"/>
      <c r="M256" s="153" t="s">
        <v>1</v>
      </c>
      <c r="N256" s="154" t="s">
        <v>40</v>
      </c>
      <c r="O256" s="58"/>
      <c r="P256" s="155">
        <f>O256*H256</f>
        <v>0</v>
      </c>
      <c r="Q256" s="155">
        <v>1E-05</v>
      </c>
      <c r="R256" s="155">
        <f>Q256*H256</f>
        <v>0.00042</v>
      </c>
      <c r="S256" s="155">
        <v>0</v>
      </c>
      <c r="T256" s="156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7" t="s">
        <v>237</v>
      </c>
      <c r="AT256" s="157" t="s">
        <v>138</v>
      </c>
      <c r="AU256" s="157" t="s">
        <v>85</v>
      </c>
      <c r="AY256" s="17" t="s">
        <v>135</v>
      </c>
      <c r="BE256" s="158">
        <f>IF(N256="základní",J256,0)</f>
        <v>0</v>
      </c>
      <c r="BF256" s="158">
        <f>IF(N256="snížená",J256,0)</f>
        <v>0</v>
      </c>
      <c r="BG256" s="158">
        <f>IF(N256="zákl. přenesená",J256,0)</f>
        <v>0</v>
      </c>
      <c r="BH256" s="158">
        <f>IF(N256="sníž. přenesená",J256,0)</f>
        <v>0</v>
      </c>
      <c r="BI256" s="158">
        <f>IF(N256="nulová",J256,0)</f>
        <v>0</v>
      </c>
      <c r="BJ256" s="17" t="s">
        <v>83</v>
      </c>
      <c r="BK256" s="158">
        <f>ROUND(I256*H256,2)</f>
        <v>0</v>
      </c>
      <c r="BL256" s="17" t="s">
        <v>237</v>
      </c>
      <c r="BM256" s="157" t="s">
        <v>324</v>
      </c>
    </row>
    <row r="257" spans="1:65" s="2" customFormat="1" ht="13.9" customHeight="1">
      <c r="A257" s="32"/>
      <c r="B257" s="144"/>
      <c r="C257" s="183" t="s">
        <v>318</v>
      </c>
      <c r="D257" s="183" t="s">
        <v>315</v>
      </c>
      <c r="E257" s="184" t="s">
        <v>325</v>
      </c>
      <c r="F257" s="185" t="s">
        <v>326</v>
      </c>
      <c r="G257" s="186" t="s">
        <v>327</v>
      </c>
      <c r="H257" s="187">
        <v>3</v>
      </c>
      <c r="I257" s="188"/>
      <c r="J257" s="189">
        <f>ROUND(I257*H257,2)</f>
        <v>0</v>
      </c>
      <c r="K257" s="190"/>
      <c r="L257" s="191"/>
      <c r="M257" s="192" t="s">
        <v>1</v>
      </c>
      <c r="N257" s="193" t="s">
        <v>40</v>
      </c>
      <c r="O257" s="58"/>
      <c r="P257" s="155">
        <f>O257*H257</f>
        <v>0</v>
      </c>
      <c r="Q257" s="155">
        <v>0.0009</v>
      </c>
      <c r="R257" s="155">
        <f>Q257*H257</f>
        <v>0.0027</v>
      </c>
      <c r="S257" s="155">
        <v>0</v>
      </c>
      <c r="T257" s="156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7" t="s">
        <v>318</v>
      </c>
      <c r="AT257" s="157" t="s">
        <v>315</v>
      </c>
      <c r="AU257" s="157" t="s">
        <v>85</v>
      </c>
      <c r="AY257" s="17" t="s">
        <v>135</v>
      </c>
      <c r="BE257" s="158">
        <f>IF(N257="základní",J257,0)</f>
        <v>0</v>
      </c>
      <c r="BF257" s="158">
        <f>IF(N257="snížená",J257,0)</f>
        <v>0</v>
      </c>
      <c r="BG257" s="158">
        <f>IF(N257="zákl. přenesená",J257,0)</f>
        <v>0</v>
      </c>
      <c r="BH257" s="158">
        <f>IF(N257="sníž. přenesená",J257,0)</f>
        <v>0</v>
      </c>
      <c r="BI257" s="158">
        <f>IF(N257="nulová",J257,0)</f>
        <v>0</v>
      </c>
      <c r="BJ257" s="17" t="s">
        <v>83</v>
      </c>
      <c r="BK257" s="158">
        <f>ROUND(I257*H257,2)</f>
        <v>0</v>
      </c>
      <c r="BL257" s="17" t="s">
        <v>237</v>
      </c>
      <c r="BM257" s="157" t="s">
        <v>328</v>
      </c>
    </row>
    <row r="258" spans="1:65" s="2" customFormat="1" ht="13.9" customHeight="1">
      <c r="A258" s="32"/>
      <c r="B258" s="144"/>
      <c r="C258" s="183" t="s">
        <v>329</v>
      </c>
      <c r="D258" s="183" t="s">
        <v>315</v>
      </c>
      <c r="E258" s="184" t="s">
        <v>330</v>
      </c>
      <c r="F258" s="185" t="s">
        <v>331</v>
      </c>
      <c r="G258" s="186" t="s">
        <v>220</v>
      </c>
      <c r="H258" s="187">
        <v>50</v>
      </c>
      <c r="I258" s="188"/>
      <c r="J258" s="189">
        <f>ROUND(I258*H258,2)</f>
        <v>0</v>
      </c>
      <c r="K258" s="190"/>
      <c r="L258" s="191"/>
      <c r="M258" s="192" t="s">
        <v>1</v>
      </c>
      <c r="N258" s="193" t="s">
        <v>40</v>
      </c>
      <c r="O258" s="58"/>
      <c r="P258" s="155">
        <f>O258*H258</f>
        <v>0</v>
      </c>
      <c r="Q258" s="155">
        <v>2E-05</v>
      </c>
      <c r="R258" s="155">
        <f>Q258*H258</f>
        <v>0.001</v>
      </c>
      <c r="S258" s="155">
        <v>0</v>
      </c>
      <c r="T258" s="156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7" t="s">
        <v>318</v>
      </c>
      <c r="AT258" s="157" t="s">
        <v>315</v>
      </c>
      <c r="AU258" s="157" t="s">
        <v>85</v>
      </c>
      <c r="AY258" s="17" t="s">
        <v>135</v>
      </c>
      <c r="BE258" s="158">
        <f>IF(N258="základní",J258,0)</f>
        <v>0</v>
      </c>
      <c r="BF258" s="158">
        <f>IF(N258="snížená",J258,0)</f>
        <v>0</v>
      </c>
      <c r="BG258" s="158">
        <f>IF(N258="zákl. přenesená",J258,0)</f>
        <v>0</v>
      </c>
      <c r="BH258" s="158">
        <f>IF(N258="sníž. přenesená",J258,0)</f>
        <v>0</v>
      </c>
      <c r="BI258" s="158">
        <f>IF(N258="nulová",J258,0)</f>
        <v>0</v>
      </c>
      <c r="BJ258" s="17" t="s">
        <v>83</v>
      </c>
      <c r="BK258" s="158">
        <f>ROUND(I258*H258,2)</f>
        <v>0</v>
      </c>
      <c r="BL258" s="17" t="s">
        <v>237</v>
      </c>
      <c r="BM258" s="157" t="s">
        <v>332</v>
      </c>
    </row>
    <row r="259" spans="1:65" s="2" customFormat="1" ht="22.15" customHeight="1">
      <c r="A259" s="32"/>
      <c r="B259" s="144"/>
      <c r="C259" s="145" t="s">
        <v>333</v>
      </c>
      <c r="D259" s="145" t="s">
        <v>138</v>
      </c>
      <c r="E259" s="146" t="s">
        <v>334</v>
      </c>
      <c r="F259" s="147" t="s">
        <v>335</v>
      </c>
      <c r="G259" s="148" t="s">
        <v>203</v>
      </c>
      <c r="H259" s="149">
        <v>0.03</v>
      </c>
      <c r="I259" s="150"/>
      <c r="J259" s="151">
        <f>ROUND(I259*H259,2)</f>
        <v>0</v>
      </c>
      <c r="K259" s="152"/>
      <c r="L259" s="33"/>
      <c r="M259" s="153" t="s">
        <v>1</v>
      </c>
      <c r="N259" s="154" t="s">
        <v>40</v>
      </c>
      <c r="O259" s="58"/>
      <c r="P259" s="155">
        <f>O259*H259</f>
        <v>0</v>
      </c>
      <c r="Q259" s="155">
        <v>0</v>
      </c>
      <c r="R259" s="155">
        <f>Q259*H259</f>
        <v>0</v>
      </c>
      <c r="S259" s="155">
        <v>0</v>
      </c>
      <c r="T259" s="156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7" t="s">
        <v>237</v>
      </c>
      <c r="AT259" s="157" t="s">
        <v>138</v>
      </c>
      <c r="AU259" s="157" t="s">
        <v>85</v>
      </c>
      <c r="AY259" s="17" t="s">
        <v>135</v>
      </c>
      <c r="BE259" s="158">
        <f>IF(N259="základní",J259,0)</f>
        <v>0</v>
      </c>
      <c r="BF259" s="158">
        <f>IF(N259="snížená",J259,0)</f>
        <v>0</v>
      </c>
      <c r="BG259" s="158">
        <f>IF(N259="zákl. přenesená",J259,0)</f>
        <v>0</v>
      </c>
      <c r="BH259" s="158">
        <f>IF(N259="sníž. přenesená",J259,0)</f>
        <v>0</v>
      </c>
      <c r="BI259" s="158">
        <f>IF(N259="nulová",J259,0)</f>
        <v>0</v>
      </c>
      <c r="BJ259" s="17" t="s">
        <v>83</v>
      </c>
      <c r="BK259" s="158">
        <f>ROUND(I259*H259,2)</f>
        <v>0</v>
      </c>
      <c r="BL259" s="17" t="s">
        <v>237</v>
      </c>
      <c r="BM259" s="157" t="s">
        <v>336</v>
      </c>
    </row>
    <row r="260" spans="1:65" s="2" customFormat="1" ht="22.15" customHeight="1">
      <c r="A260" s="32"/>
      <c r="B260" s="144"/>
      <c r="C260" s="145" t="s">
        <v>337</v>
      </c>
      <c r="D260" s="145" t="s">
        <v>138</v>
      </c>
      <c r="E260" s="146" t="s">
        <v>338</v>
      </c>
      <c r="F260" s="147" t="s">
        <v>339</v>
      </c>
      <c r="G260" s="148" t="s">
        <v>203</v>
      </c>
      <c r="H260" s="149">
        <v>0.03</v>
      </c>
      <c r="I260" s="150"/>
      <c r="J260" s="151">
        <f>ROUND(I260*H260,2)</f>
        <v>0</v>
      </c>
      <c r="K260" s="152"/>
      <c r="L260" s="33"/>
      <c r="M260" s="153" t="s">
        <v>1</v>
      </c>
      <c r="N260" s="154" t="s">
        <v>40</v>
      </c>
      <c r="O260" s="58"/>
      <c r="P260" s="155">
        <f>O260*H260</f>
        <v>0</v>
      </c>
      <c r="Q260" s="155">
        <v>0</v>
      </c>
      <c r="R260" s="155">
        <f>Q260*H260</f>
        <v>0</v>
      </c>
      <c r="S260" s="155">
        <v>0</v>
      </c>
      <c r="T260" s="156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7" t="s">
        <v>237</v>
      </c>
      <c r="AT260" s="157" t="s">
        <v>138</v>
      </c>
      <c r="AU260" s="157" t="s">
        <v>85</v>
      </c>
      <c r="AY260" s="17" t="s">
        <v>135</v>
      </c>
      <c r="BE260" s="158">
        <f>IF(N260="základní",J260,0)</f>
        <v>0</v>
      </c>
      <c r="BF260" s="158">
        <f>IF(N260="snížená",J260,0)</f>
        <v>0</v>
      </c>
      <c r="BG260" s="158">
        <f>IF(N260="zákl. přenesená",J260,0)</f>
        <v>0</v>
      </c>
      <c r="BH260" s="158">
        <f>IF(N260="sníž. přenesená",J260,0)</f>
        <v>0</v>
      </c>
      <c r="BI260" s="158">
        <f>IF(N260="nulová",J260,0)</f>
        <v>0</v>
      </c>
      <c r="BJ260" s="17" t="s">
        <v>83</v>
      </c>
      <c r="BK260" s="158">
        <f>ROUND(I260*H260,2)</f>
        <v>0</v>
      </c>
      <c r="BL260" s="17" t="s">
        <v>237</v>
      </c>
      <c r="BM260" s="157" t="s">
        <v>340</v>
      </c>
    </row>
    <row r="261" spans="2:63" s="12" customFormat="1" ht="22.9" customHeight="1">
      <c r="B261" s="131"/>
      <c r="D261" s="132" t="s">
        <v>74</v>
      </c>
      <c r="E261" s="142" t="s">
        <v>341</v>
      </c>
      <c r="F261" s="142" t="s">
        <v>342</v>
      </c>
      <c r="I261" s="134"/>
      <c r="J261" s="143">
        <f>BK261</f>
        <v>0</v>
      </c>
      <c r="L261" s="131"/>
      <c r="M261" s="136"/>
      <c r="N261" s="137"/>
      <c r="O261" s="137"/>
      <c r="P261" s="138">
        <f>SUM(P262:P266)</f>
        <v>0</v>
      </c>
      <c r="Q261" s="137"/>
      <c r="R261" s="138">
        <f>SUM(R262:R266)</f>
        <v>0.0674432</v>
      </c>
      <c r="S261" s="137"/>
      <c r="T261" s="139">
        <f>SUM(T262:T266)</f>
        <v>0</v>
      </c>
      <c r="AR261" s="132" t="s">
        <v>85</v>
      </c>
      <c r="AT261" s="140" t="s">
        <v>74</v>
      </c>
      <c r="AU261" s="140" t="s">
        <v>83</v>
      </c>
      <c r="AY261" s="132" t="s">
        <v>135</v>
      </c>
      <c r="BK261" s="141">
        <f>SUM(BK262:BK266)</f>
        <v>0</v>
      </c>
    </row>
    <row r="262" spans="1:65" s="2" customFormat="1" ht="13.9" customHeight="1">
      <c r="A262" s="32"/>
      <c r="B262" s="144"/>
      <c r="C262" s="145" t="s">
        <v>343</v>
      </c>
      <c r="D262" s="145" t="s">
        <v>138</v>
      </c>
      <c r="E262" s="146" t="s">
        <v>344</v>
      </c>
      <c r="F262" s="147" t="s">
        <v>345</v>
      </c>
      <c r="G262" s="148" t="s">
        <v>141</v>
      </c>
      <c r="H262" s="149">
        <v>3.52</v>
      </c>
      <c r="I262" s="150"/>
      <c r="J262" s="151">
        <f>ROUND(I262*H262,2)</f>
        <v>0</v>
      </c>
      <c r="K262" s="152"/>
      <c r="L262" s="33"/>
      <c r="M262" s="153" t="s">
        <v>1</v>
      </c>
      <c r="N262" s="154" t="s">
        <v>40</v>
      </c>
      <c r="O262" s="58"/>
      <c r="P262" s="155">
        <f>O262*H262</f>
        <v>0</v>
      </c>
      <c r="Q262" s="155">
        <v>0.01916</v>
      </c>
      <c r="R262" s="155">
        <f>Q262*H262</f>
        <v>0.0674432</v>
      </c>
      <c r="S262" s="155">
        <v>0</v>
      </c>
      <c r="T262" s="156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57" t="s">
        <v>237</v>
      </c>
      <c r="AT262" s="157" t="s">
        <v>138</v>
      </c>
      <c r="AU262" s="157" t="s">
        <v>85</v>
      </c>
      <c r="AY262" s="17" t="s">
        <v>135</v>
      </c>
      <c r="BE262" s="158">
        <f>IF(N262="základní",J262,0)</f>
        <v>0</v>
      </c>
      <c r="BF262" s="158">
        <f>IF(N262="snížená",J262,0)</f>
        <v>0</v>
      </c>
      <c r="BG262" s="158">
        <f>IF(N262="zákl. přenesená",J262,0)</f>
        <v>0</v>
      </c>
      <c r="BH262" s="158">
        <f>IF(N262="sníž. přenesená",J262,0)</f>
        <v>0</v>
      </c>
      <c r="BI262" s="158">
        <f>IF(N262="nulová",J262,0)</f>
        <v>0</v>
      </c>
      <c r="BJ262" s="17" t="s">
        <v>83</v>
      </c>
      <c r="BK262" s="158">
        <f>ROUND(I262*H262,2)</f>
        <v>0</v>
      </c>
      <c r="BL262" s="17" t="s">
        <v>237</v>
      </c>
      <c r="BM262" s="157" t="s">
        <v>346</v>
      </c>
    </row>
    <row r="263" spans="2:51" s="13" customFormat="1" ht="12">
      <c r="B263" s="159"/>
      <c r="D263" s="160" t="s">
        <v>144</v>
      </c>
      <c r="E263" s="161" t="s">
        <v>1</v>
      </c>
      <c r="F263" s="162" t="s">
        <v>347</v>
      </c>
      <c r="H263" s="161" t="s">
        <v>1</v>
      </c>
      <c r="I263" s="163"/>
      <c r="L263" s="159"/>
      <c r="M263" s="164"/>
      <c r="N263" s="165"/>
      <c r="O263" s="165"/>
      <c r="P263" s="165"/>
      <c r="Q263" s="165"/>
      <c r="R263" s="165"/>
      <c r="S263" s="165"/>
      <c r="T263" s="166"/>
      <c r="AT263" s="161" t="s">
        <v>144</v>
      </c>
      <c r="AU263" s="161" t="s">
        <v>85</v>
      </c>
      <c r="AV263" s="13" t="s">
        <v>83</v>
      </c>
      <c r="AW263" s="13" t="s">
        <v>31</v>
      </c>
      <c r="AX263" s="13" t="s">
        <v>75</v>
      </c>
      <c r="AY263" s="161" t="s">
        <v>135</v>
      </c>
    </row>
    <row r="264" spans="2:51" s="14" customFormat="1" ht="12">
      <c r="B264" s="167"/>
      <c r="D264" s="160" t="s">
        <v>144</v>
      </c>
      <c r="E264" s="168" t="s">
        <v>1</v>
      </c>
      <c r="F264" s="169" t="s">
        <v>348</v>
      </c>
      <c r="H264" s="170">
        <v>3.52</v>
      </c>
      <c r="I264" s="171"/>
      <c r="L264" s="167"/>
      <c r="M264" s="172"/>
      <c r="N264" s="173"/>
      <c r="O264" s="173"/>
      <c r="P264" s="173"/>
      <c r="Q264" s="173"/>
      <c r="R264" s="173"/>
      <c r="S264" s="173"/>
      <c r="T264" s="174"/>
      <c r="AT264" s="168" t="s">
        <v>144</v>
      </c>
      <c r="AU264" s="168" t="s">
        <v>85</v>
      </c>
      <c r="AV264" s="14" t="s">
        <v>85</v>
      </c>
      <c r="AW264" s="14" t="s">
        <v>31</v>
      </c>
      <c r="AX264" s="14" t="s">
        <v>83</v>
      </c>
      <c r="AY264" s="168" t="s">
        <v>135</v>
      </c>
    </row>
    <row r="265" spans="1:65" s="2" customFormat="1" ht="22.15" customHeight="1">
      <c r="A265" s="32"/>
      <c r="B265" s="144"/>
      <c r="C265" s="145" t="s">
        <v>349</v>
      </c>
      <c r="D265" s="145" t="s">
        <v>138</v>
      </c>
      <c r="E265" s="146" t="s">
        <v>350</v>
      </c>
      <c r="F265" s="147" t="s">
        <v>351</v>
      </c>
      <c r="G265" s="148" t="s">
        <v>203</v>
      </c>
      <c r="H265" s="149">
        <v>0.067</v>
      </c>
      <c r="I265" s="150"/>
      <c r="J265" s="151">
        <f>ROUND(I265*H265,2)</f>
        <v>0</v>
      </c>
      <c r="K265" s="152"/>
      <c r="L265" s="33"/>
      <c r="M265" s="153" t="s">
        <v>1</v>
      </c>
      <c r="N265" s="154" t="s">
        <v>40</v>
      </c>
      <c r="O265" s="58"/>
      <c r="P265" s="155">
        <f>O265*H265</f>
        <v>0</v>
      </c>
      <c r="Q265" s="155">
        <v>0</v>
      </c>
      <c r="R265" s="155">
        <f>Q265*H265</f>
        <v>0</v>
      </c>
      <c r="S265" s="155">
        <v>0</v>
      </c>
      <c r="T265" s="156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7" t="s">
        <v>237</v>
      </c>
      <c r="AT265" s="157" t="s">
        <v>138</v>
      </c>
      <c r="AU265" s="157" t="s">
        <v>85</v>
      </c>
      <c r="AY265" s="17" t="s">
        <v>135</v>
      </c>
      <c r="BE265" s="158">
        <f>IF(N265="základní",J265,0)</f>
        <v>0</v>
      </c>
      <c r="BF265" s="158">
        <f>IF(N265="snížená",J265,0)</f>
        <v>0</v>
      </c>
      <c r="BG265" s="158">
        <f>IF(N265="zákl. přenesená",J265,0)</f>
        <v>0</v>
      </c>
      <c r="BH265" s="158">
        <f>IF(N265="sníž. přenesená",J265,0)</f>
        <v>0</v>
      </c>
      <c r="BI265" s="158">
        <f>IF(N265="nulová",J265,0)</f>
        <v>0</v>
      </c>
      <c r="BJ265" s="17" t="s">
        <v>83</v>
      </c>
      <c r="BK265" s="158">
        <f>ROUND(I265*H265,2)</f>
        <v>0</v>
      </c>
      <c r="BL265" s="17" t="s">
        <v>237</v>
      </c>
      <c r="BM265" s="157" t="s">
        <v>352</v>
      </c>
    </row>
    <row r="266" spans="1:65" s="2" customFormat="1" ht="22.15" customHeight="1">
      <c r="A266" s="32"/>
      <c r="B266" s="144"/>
      <c r="C266" s="145" t="s">
        <v>353</v>
      </c>
      <c r="D266" s="145" t="s">
        <v>138</v>
      </c>
      <c r="E266" s="146" t="s">
        <v>354</v>
      </c>
      <c r="F266" s="147" t="s">
        <v>355</v>
      </c>
      <c r="G266" s="148" t="s">
        <v>203</v>
      </c>
      <c r="H266" s="149">
        <v>0.067</v>
      </c>
      <c r="I266" s="150"/>
      <c r="J266" s="151">
        <f>ROUND(I266*H266,2)</f>
        <v>0</v>
      </c>
      <c r="K266" s="152"/>
      <c r="L266" s="33"/>
      <c r="M266" s="153" t="s">
        <v>1</v>
      </c>
      <c r="N266" s="154" t="s">
        <v>40</v>
      </c>
      <c r="O266" s="58"/>
      <c r="P266" s="155">
        <f>O266*H266</f>
        <v>0</v>
      </c>
      <c r="Q266" s="155">
        <v>0</v>
      </c>
      <c r="R266" s="155">
        <f>Q266*H266</f>
        <v>0</v>
      </c>
      <c r="S266" s="155">
        <v>0</v>
      </c>
      <c r="T266" s="156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57" t="s">
        <v>237</v>
      </c>
      <c r="AT266" s="157" t="s">
        <v>138</v>
      </c>
      <c r="AU266" s="157" t="s">
        <v>85</v>
      </c>
      <c r="AY266" s="17" t="s">
        <v>135</v>
      </c>
      <c r="BE266" s="158">
        <f>IF(N266="základní",J266,0)</f>
        <v>0</v>
      </c>
      <c r="BF266" s="158">
        <f>IF(N266="snížená",J266,0)</f>
        <v>0</v>
      </c>
      <c r="BG266" s="158">
        <f>IF(N266="zákl. přenesená",J266,0)</f>
        <v>0</v>
      </c>
      <c r="BH266" s="158">
        <f>IF(N266="sníž. přenesená",J266,0)</f>
        <v>0</v>
      </c>
      <c r="BI266" s="158">
        <f>IF(N266="nulová",J266,0)</f>
        <v>0</v>
      </c>
      <c r="BJ266" s="17" t="s">
        <v>83</v>
      </c>
      <c r="BK266" s="158">
        <f>ROUND(I266*H266,2)</f>
        <v>0</v>
      </c>
      <c r="BL266" s="17" t="s">
        <v>237</v>
      </c>
      <c r="BM266" s="157" t="s">
        <v>356</v>
      </c>
    </row>
    <row r="267" spans="2:63" s="12" customFormat="1" ht="22.9" customHeight="1">
      <c r="B267" s="131"/>
      <c r="D267" s="132" t="s">
        <v>74</v>
      </c>
      <c r="E267" s="142" t="s">
        <v>357</v>
      </c>
      <c r="F267" s="142" t="s">
        <v>358</v>
      </c>
      <c r="I267" s="134"/>
      <c r="J267" s="143">
        <f>BK267</f>
        <v>0</v>
      </c>
      <c r="L267" s="131"/>
      <c r="M267" s="136"/>
      <c r="N267" s="137"/>
      <c r="O267" s="137"/>
      <c r="P267" s="138">
        <f>SUM(P268:P275)</f>
        <v>0</v>
      </c>
      <c r="Q267" s="137"/>
      <c r="R267" s="138">
        <f>SUM(R268:R275)</f>
        <v>0.10244</v>
      </c>
      <c r="S267" s="137"/>
      <c r="T267" s="139">
        <f>SUM(T268:T275)</f>
        <v>0.096</v>
      </c>
      <c r="AR267" s="132" t="s">
        <v>85</v>
      </c>
      <c r="AT267" s="140" t="s">
        <v>74</v>
      </c>
      <c r="AU267" s="140" t="s">
        <v>83</v>
      </c>
      <c r="AY267" s="132" t="s">
        <v>135</v>
      </c>
      <c r="BK267" s="141">
        <f>SUM(BK268:BK275)</f>
        <v>0</v>
      </c>
    </row>
    <row r="268" spans="1:65" s="2" customFormat="1" ht="22.15" customHeight="1">
      <c r="A268" s="32"/>
      <c r="B268" s="144"/>
      <c r="C268" s="145" t="s">
        <v>359</v>
      </c>
      <c r="D268" s="145" t="s">
        <v>138</v>
      </c>
      <c r="E268" s="146" t="s">
        <v>360</v>
      </c>
      <c r="F268" s="147" t="s">
        <v>361</v>
      </c>
      <c r="G268" s="148" t="s">
        <v>327</v>
      </c>
      <c r="H268" s="149">
        <v>4</v>
      </c>
      <c r="I268" s="150"/>
      <c r="J268" s="151">
        <f aca="true" t="shared" si="0" ref="J268:J275">ROUND(I268*H268,2)</f>
        <v>0</v>
      </c>
      <c r="K268" s="152"/>
      <c r="L268" s="33"/>
      <c r="M268" s="153" t="s">
        <v>1</v>
      </c>
      <c r="N268" s="154" t="s">
        <v>40</v>
      </c>
      <c r="O268" s="58"/>
      <c r="P268" s="155">
        <f aca="true" t="shared" si="1" ref="P268:P275">O268*H268</f>
        <v>0</v>
      </c>
      <c r="Q268" s="155">
        <v>0</v>
      </c>
      <c r="R268" s="155">
        <f aca="true" t="shared" si="2" ref="R268:R275">Q268*H268</f>
        <v>0</v>
      </c>
      <c r="S268" s="155">
        <v>0</v>
      </c>
      <c r="T268" s="156">
        <f aca="true" t="shared" si="3" ref="T268:T275"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7" t="s">
        <v>237</v>
      </c>
      <c r="AT268" s="157" t="s">
        <v>138</v>
      </c>
      <c r="AU268" s="157" t="s">
        <v>85</v>
      </c>
      <c r="AY268" s="17" t="s">
        <v>135</v>
      </c>
      <c r="BE268" s="158">
        <f aca="true" t="shared" si="4" ref="BE268:BE275">IF(N268="základní",J268,0)</f>
        <v>0</v>
      </c>
      <c r="BF268" s="158">
        <f aca="true" t="shared" si="5" ref="BF268:BF275">IF(N268="snížená",J268,0)</f>
        <v>0</v>
      </c>
      <c r="BG268" s="158">
        <f aca="true" t="shared" si="6" ref="BG268:BG275">IF(N268="zákl. přenesená",J268,0)</f>
        <v>0</v>
      </c>
      <c r="BH268" s="158">
        <f aca="true" t="shared" si="7" ref="BH268:BH275">IF(N268="sníž. přenesená",J268,0)</f>
        <v>0</v>
      </c>
      <c r="BI268" s="158">
        <f aca="true" t="shared" si="8" ref="BI268:BI275">IF(N268="nulová",J268,0)</f>
        <v>0</v>
      </c>
      <c r="BJ268" s="17" t="s">
        <v>83</v>
      </c>
      <c r="BK268" s="158">
        <f aca="true" t="shared" si="9" ref="BK268:BK275">ROUND(I268*H268,2)</f>
        <v>0</v>
      </c>
      <c r="BL268" s="17" t="s">
        <v>237</v>
      </c>
      <c r="BM268" s="157" t="s">
        <v>362</v>
      </c>
    </row>
    <row r="269" spans="1:65" s="2" customFormat="1" ht="22.15" customHeight="1">
      <c r="A269" s="32"/>
      <c r="B269" s="144"/>
      <c r="C269" s="203" t="s">
        <v>363</v>
      </c>
      <c r="D269" s="203" t="s">
        <v>315</v>
      </c>
      <c r="E269" s="204" t="s">
        <v>364</v>
      </c>
      <c r="F269" s="205" t="s">
        <v>365</v>
      </c>
      <c r="G269" s="206" t="s">
        <v>327</v>
      </c>
      <c r="H269" s="207">
        <v>2</v>
      </c>
      <c r="I269" s="208"/>
      <c r="J269" s="208">
        <f t="shared" si="0"/>
        <v>0</v>
      </c>
      <c r="K269" s="190"/>
      <c r="L269" s="191"/>
      <c r="M269" s="192" t="s">
        <v>1</v>
      </c>
      <c r="N269" s="193" t="s">
        <v>40</v>
      </c>
      <c r="O269" s="58"/>
      <c r="P269" s="155">
        <f t="shared" si="1"/>
        <v>0</v>
      </c>
      <c r="Q269" s="155">
        <v>0.0175</v>
      </c>
      <c r="R269" s="155">
        <f t="shared" si="2"/>
        <v>0.035</v>
      </c>
      <c r="S269" s="155">
        <v>0</v>
      </c>
      <c r="T269" s="156">
        <f t="shared" si="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7" t="s">
        <v>318</v>
      </c>
      <c r="AT269" s="157" t="s">
        <v>315</v>
      </c>
      <c r="AU269" s="157" t="s">
        <v>85</v>
      </c>
      <c r="AY269" s="17" t="s">
        <v>135</v>
      </c>
      <c r="BE269" s="158">
        <f t="shared" si="4"/>
        <v>0</v>
      </c>
      <c r="BF269" s="158">
        <f t="shared" si="5"/>
        <v>0</v>
      </c>
      <c r="BG269" s="158">
        <f t="shared" si="6"/>
        <v>0</v>
      </c>
      <c r="BH269" s="158">
        <f t="shared" si="7"/>
        <v>0</v>
      </c>
      <c r="BI269" s="158">
        <f t="shared" si="8"/>
        <v>0</v>
      </c>
      <c r="BJ269" s="17" t="s">
        <v>83</v>
      </c>
      <c r="BK269" s="158">
        <f t="shared" si="9"/>
        <v>0</v>
      </c>
      <c r="BL269" s="17" t="s">
        <v>237</v>
      </c>
      <c r="BM269" s="157" t="s">
        <v>366</v>
      </c>
    </row>
    <row r="270" spans="1:65" s="2" customFormat="1" ht="22.15" customHeight="1">
      <c r="A270" s="32"/>
      <c r="B270" s="144"/>
      <c r="C270" s="203" t="s">
        <v>367</v>
      </c>
      <c r="D270" s="203" t="s">
        <v>315</v>
      </c>
      <c r="E270" s="204" t="s">
        <v>368</v>
      </c>
      <c r="F270" s="205" t="s">
        <v>1078</v>
      </c>
      <c r="G270" s="206" t="s">
        <v>327</v>
      </c>
      <c r="H270" s="207">
        <v>2</v>
      </c>
      <c r="I270" s="208"/>
      <c r="J270" s="208">
        <f t="shared" si="0"/>
        <v>0</v>
      </c>
      <c r="K270" s="190"/>
      <c r="L270" s="191"/>
      <c r="M270" s="192" t="s">
        <v>1</v>
      </c>
      <c r="N270" s="193" t="s">
        <v>40</v>
      </c>
      <c r="O270" s="58"/>
      <c r="P270" s="155">
        <f t="shared" si="1"/>
        <v>0</v>
      </c>
      <c r="Q270" s="155">
        <v>0.021</v>
      </c>
      <c r="R270" s="155">
        <f t="shared" si="2"/>
        <v>0.042</v>
      </c>
      <c r="S270" s="155">
        <v>0</v>
      </c>
      <c r="T270" s="156">
        <f t="shared" si="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57" t="s">
        <v>318</v>
      </c>
      <c r="AT270" s="157" t="s">
        <v>315</v>
      </c>
      <c r="AU270" s="157" t="s">
        <v>85</v>
      </c>
      <c r="AY270" s="17" t="s">
        <v>135</v>
      </c>
      <c r="BE270" s="158">
        <f t="shared" si="4"/>
        <v>0</v>
      </c>
      <c r="BF270" s="158">
        <f t="shared" si="5"/>
        <v>0</v>
      </c>
      <c r="BG270" s="158">
        <f t="shared" si="6"/>
        <v>0</v>
      </c>
      <c r="BH270" s="158">
        <f t="shared" si="7"/>
        <v>0</v>
      </c>
      <c r="BI270" s="158">
        <f t="shared" si="8"/>
        <v>0</v>
      </c>
      <c r="BJ270" s="17" t="s">
        <v>83</v>
      </c>
      <c r="BK270" s="158">
        <f t="shared" si="9"/>
        <v>0</v>
      </c>
      <c r="BL270" s="17" t="s">
        <v>237</v>
      </c>
      <c r="BM270" s="157" t="s">
        <v>369</v>
      </c>
    </row>
    <row r="271" spans="1:65" s="2" customFormat="1" ht="22.15" customHeight="1">
      <c r="A271" s="32"/>
      <c r="B271" s="144"/>
      <c r="C271" s="145" t="s">
        <v>370</v>
      </c>
      <c r="D271" s="145" t="s">
        <v>138</v>
      </c>
      <c r="E271" s="146" t="s">
        <v>371</v>
      </c>
      <c r="F271" s="147" t="s">
        <v>372</v>
      </c>
      <c r="G271" s="148" t="s">
        <v>327</v>
      </c>
      <c r="H271" s="149">
        <v>2</v>
      </c>
      <c r="I271" s="150"/>
      <c r="J271" s="151">
        <f t="shared" si="0"/>
        <v>0</v>
      </c>
      <c r="K271" s="152"/>
      <c r="L271" s="33"/>
      <c r="M271" s="153" t="s">
        <v>1</v>
      </c>
      <c r="N271" s="154" t="s">
        <v>40</v>
      </c>
      <c r="O271" s="58"/>
      <c r="P271" s="155">
        <f t="shared" si="1"/>
        <v>0</v>
      </c>
      <c r="Q271" s="155">
        <v>0.00047</v>
      </c>
      <c r="R271" s="155">
        <f t="shared" si="2"/>
        <v>0.00094</v>
      </c>
      <c r="S271" s="155">
        <v>0</v>
      </c>
      <c r="T271" s="156">
        <f t="shared" si="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57" t="s">
        <v>237</v>
      </c>
      <c r="AT271" s="157" t="s">
        <v>138</v>
      </c>
      <c r="AU271" s="157" t="s">
        <v>85</v>
      </c>
      <c r="AY271" s="17" t="s">
        <v>135</v>
      </c>
      <c r="BE271" s="158">
        <f t="shared" si="4"/>
        <v>0</v>
      </c>
      <c r="BF271" s="158">
        <f t="shared" si="5"/>
        <v>0</v>
      </c>
      <c r="BG271" s="158">
        <f t="shared" si="6"/>
        <v>0</v>
      </c>
      <c r="BH271" s="158">
        <f t="shared" si="7"/>
        <v>0</v>
      </c>
      <c r="BI271" s="158">
        <f t="shared" si="8"/>
        <v>0</v>
      </c>
      <c r="BJ271" s="17" t="s">
        <v>83</v>
      </c>
      <c r="BK271" s="158">
        <f t="shared" si="9"/>
        <v>0</v>
      </c>
      <c r="BL271" s="17" t="s">
        <v>237</v>
      </c>
      <c r="BM271" s="157" t="s">
        <v>373</v>
      </c>
    </row>
    <row r="272" spans="1:65" s="2" customFormat="1" ht="22.15" customHeight="1">
      <c r="A272" s="32"/>
      <c r="B272" s="144"/>
      <c r="C272" s="183" t="s">
        <v>374</v>
      </c>
      <c r="D272" s="183" t="s">
        <v>315</v>
      </c>
      <c r="E272" s="184" t="s">
        <v>375</v>
      </c>
      <c r="F272" s="185" t="s">
        <v>376</v>
      </c>
      <c r="G272" s="186" t="s">
        <v>327</v>
      </c>
      <c r="H272" s="187">
        <v>2</v>
      </c>
      <c r="I272" s="188"/>
      <c r="J272" s="189">
        <f t="shared" si="0"/>
        <v>0</v>
      </c>
      <c r="K272" s="190"/>
      <c r="L272" s="191"/>
      <c r="M272" s="192" t="s">
        <v>1</v>
      </c>
      <c r="N272" s="193" t="s">
        <v>40</v>
      </c>
      <c r="O272" s="58"/>
      <c r="P272" s="155">
        <f t="shared" si="1"/>
        <v>0</v>
      </c>
      <c r="Q272" s="155">
        <v>0.01225</v>
      </c>
      <c r="R272" s="155">
        <f t="shared" si="2"/>
        <v>0.0245</v>
      </c>
      <c r="S272" s="155">
        <v>0</v>
      </c>
      <c r="T272" s="156">
        <f t="shared" si="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57" t="s">
        <v>318</v>
      </c>
      <c r="AT272" s="157" t="s">
        <v>315</v>
      </c>
      <c r="AU272" s="157" t="s">
        <v>85</v>
      </c>
      <c r="AY272" s="17" t="s">
        <v>135</v>
      </c>
      <c r="BE272" s="158">
        <f t="shared" si="4"/>
        <v>0</v>
      </c>
      <c r="BF272" s="158">
        <f t="shared" si="5"/>
        <v>0</v>
      </c>
      <c r="BG272" s="158">
        <f t="shared" si="6"/>
        <v>0</v>
      </c>
      <c r="BH272" s="158">
        <f t="shared" si="7"/>
        <v>0</v>
      </c>
      <c r="BI272" s="158">
        <f t="shared" si="8"/>
        <v>0</v>
      </c>
      <c r="BJ272" s="17" t="s">
        <v>83</v>
      </c>
      <c r="BK272" s="158">
        <f t="shared" si="9"/>
        <v>0</v>
      </c>
      <c r="BL272" s="17" t="s">
        <v>237</v>
      </c>
      <c r="BM272" s="157" t="s">
        <v>377</v>
      </c>
    </row>
    <row r="273" spans="1:65" s="2" customFormat="1" ht="13.9" customHeight="1">
      <c r="A273" s="32"/>
      <c r="B273" s="144"/>
      <c r="C273" s="145" t="s">
        <v>378</v>
      </c>
      <c r="D273" s="145" t="s">
        <v>138</v>
      </c>
      <c r="E273" s="146" t="s">
        <v>379</v>
      </c>
      <c r="F273" s="147" t="s">
        <v>380</v>
      </c>
      <c r="G273" s="148" t="s">
        <v>327</v>
      </c>
      <c r="H273" s="149">
        <v>4</v>
      </c>
      <c r="I273" s="150"/>
      <c r="J273" s="151">
        <f t="shared" si="0"/>
        <v>0</v>
      </c>
      <c r="K273" s="152"/>
      <c r="L273" s="33"/>
      <c r="M273" s="153" t="s">
        <v>1</v>
      </c>
      <c r="N273" s="154" t="s">
        <v>40</v>
      </c>
      <c r="O273" s="58"/>
      <c r="P273" s="155">
        <f t="shared" si="1"/>
        <v>0</v>
      </c>
      <c r="Q273" s="155">
        <v>0</v>
      </c>
      <c r="R273" s="155">
        <f t="shared" si="2"/>
        <v>0</v>
      </c>
      <c r="S273" s="155">
        <v>0.024</v>
      </c>
      <c r="T273" s="156">
        <f t="shared" si="3"/>
        <v>0.096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57" t="s">
        <v>237</v>
      </c>
      <c r="AT273" s="157" t="s">
        <v>138</v>
      </c>
      <c r="AU273" s="157" t="s">
        <v>85</v>
      </c>
      <c r="AY273" s="17" t="s">
        <v>135</v>
      </c>
      <c r="BE273" s="158">
        <f t="shared" si="4"/>
        <v>0</v>
      </c>
      <c r="BF273" s="158">
        <f t="shared" si="5"/>
        <v>0</v>
      </c>
      <c r="BG273" s="158">
        <f t="shared" si="6"/>
        <v>0</v>
      </c>
      <c r="BH273" s="158">
        <f t="shared" si="7"/>
        <v>0</v>
      </c>
      <c r="BI273" s="158">
        <f t="shared" si="8"/>
        <v>0</v>
      </c>
      <c r="BJ273" s="17" t="s">
        <v>83</v>
      </c>
      <c r="BK273" s="158">
        <f t="shared" si="9"/>
        <v>0</v>
      </c>
      <c r="BL273" s="17" t="s">
        <v>237</v>
      </c>
      <c r="BM273" s="157" t="s">
        <v>381</v>
      </c>
    </row>
    <row r="274" spans="1:65" s="2" customFormat="1" ht="22.15" customHeight="1">
      <c r="A274" s="32"/>
      <c r="B274" s="144"/>
      <c r="C274" s="145" t="s">
        <v>382</v>
      </c>
      <c r="D274" s="145" t="s">
        <v>138</v>
      </c>
      <c r="E274" s="146" t="s">
        <v>383</v>
      </c>
      <c r="F274" s="147" t="s">
        <v>384</v>
      </c>
      <c r="G274" s="148" t="s">
        <v>203</v>
      </c>
      <c r="H274" s="149">
        <v>0.102</v>
      </c>
      <c r="I274" s="150"/>
      <c r="J274" s="151">
        <f t="shared" si="0"/>
        <v>0</v>
      </c>
      <c r="K274" s="152"/>
      <c r="L274" s="33"/>
      <c r="M274" s="153" t="s">
        <v>1</v>
      </c>
      <c r="N274" s="154" t="s">
        <v>40</v>
      </c>
      <c r="O274" s="58"/>
      <c r="P274" s="155">
        <f t="shared" si="1"/>
        <v>0</v>
      </c>
      <c r="Q274" s="155">
        <v>0</v>
      </c>
      <c r="R274" s="155">
        <f t="shared" si="2"/>
        <v>0</v>
      </c>
      <c r="S274" s="155">
        <v>0</v>
      </c>
      <c r="T274" s="156">
        <f t="shared" si="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57" t="s">
        <v>237</v>
      </c>
      <c r="AT274" s="157" t="s">
        <v>138</v>
      </c>
      <c r="AU274" s="157" t="s">
        <v>85</v>
      </c>
      <c r="AY274" s="17" t="s">
        <v>135</v>
      </c>
      <c r="BE274" s="158">
        <f t="shared" si="4"/>
        <v>0</v>
      </c>
      <c r="BF274" s="158">
        <f t="shared" si="5"/>
        <v>0</v>
      </c>
      <c r="BG274" s="158">
        <f t="shared" si="6"/>
        <v>0</v>
      </c>
      <c r="BH274" s="158">
        <f t="shared" si="7"/>
        <v>0</v>
      </c>
      <c r="BI274" s="158">
        <f t="shared" si="8"/>
        <v>0</v>
      </c>
      <c r="BJ274" s="17" t="s">
        <v>83</v>
      </c>
      <c r="BK274" s="158">
        <f t="shared" si="9"/>
        <v>0</v>
      </c>
      <c r="BL274" s="17" t="s">
        <v>237</v>
      </c>
      <c r="BM274" s="157" t="s">
        <v>385</v>
      </c>
    </row>
    <row r="275" spans="1:65" s="2" customFormat="1" ht="22.15" customHeight="1">
      <c r="A275" s="32"/>
      <c r="B275" s="144"/>
      <c r="C275" s="145" t="s">
        <v>386</v>
      </c>
      <c r="D275" s="145" t="s">
        <v>138</v>
      </c>
      <c r="E275" s="146" t="s">
        <v>387</v>
      </c>
      <c r="F275" s="147" t="s">
        <v>388</v>
      </c>
      <c r="G275" s="148" t="s">
        <v>203</v>
      </c>
      <c r="H275" s="149">
        <v>0.102</v>
      </c>
      <c r="I275" s="150"/>
      <c r="J275" s="151">
        <f t="shared" si="0"/>
        <v>0</v>
      </c>
      <c r="K275" s="152"/>
      <c r="L275" s="33"/>
      <c r="M275" s="153" t="s">
        <v>1</v>
      </c>
      <c r="N275" s="154" t="s">
        <v>40</v>
      </c>
      <c r="O275" s="58"/>
      <c r="P275" s="155">
        <f t="shared" si="1"/>
        <v>0</v>
      </c>
      <c r="Q275" s="155">
        <v>0</v>
      </c>
      <c r="R275" s="155">
        <f t="shared" si="2"/>
        <v>0</v>
      </c>
      <c r="S275" s="155">
        <v>0</v>
      </c>
      <c r="T275" s="156">
        <f t="shared" si="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57" t="s">
        <v>237</v>
      </c>
      <c r="AT275" s="157" t="s">
        <v>138</v>
      </c>
      <c r="AU275" s="157" t="s">
        <v>85</v>
      </c>
      <c r="AY275" s="17" t="s">
        <v>135</v>
      </c>
      <c r="BE275" s="158">
        <f t="shared" si="4"/>
        <v>0</v>
      </c>
      <c r="BF275" s="158">
        <f t="shared" si="5"/>
        <v>0</v>
      </c>
      <c r="BG275" s="158">
        <f t="shared" si="6"/>
        <v>0</v>
      </c>
      <c r="BH275" s="158">
        <f t="shared" si="7"/>
        <v>0</v>
      </c>
      <c r="BI275" s="158">
        <f t="shared" si="8"/>
        <v>0</v>
      </c>
      <c r="BJ275" s="17" t="s">
        <v>83</v>
      </c>
      <c r="BK275" s="158">
        <f t="shared" si="9"/>
        <v>0</v>
      </c>
      <c r="BL275" s="17" t="s">
        <v>237</v>
      </c>
      <c r="BM275" s="157" t="s">
        <v>389</v>
      </c>
    </row>
    <row r="276" spans="2:63" s="12" customFormat="1" ht="22.9" customHeight="1">
      <c r="B276" s="131"/>
      <c r="D276" s="132" t="s">
        <v>74</v>
      </c>
      <c r="E276" s="142" t="s">
        <v>390</v>
      </c>
      <c r="F276" s="142" t="s">
        <v>391</v>
      </c>
      <c r="I276" s="134"/>
      <c r="J276" s="143">
        <f>BK276</f>
        <v>0</v>
      </c>
      <c r="L276" s="131"/>
      <c r="M276" s="136"/>
      <c r="N276" s="137"/>
      <c r="O276" s="137"/>
      <c r="P276" s="138">
        <f>SUM(P277:P310)</f>
        <v>0</v>
      </c>
      <c r="Q276" s="137"/>
      <c r="R276" s="138">
        <f>SUM(R277:R310)</f>
        <v>1.1931</v>
      </c>
      <c r="S276" s="137"/>
      <c r="T276" s="139">
        <f>SUM(T277:T310)</f>
        <v>3.49314</v>
      </c>
      <c r="AR276" s="132" t="s">
        <v>85</v>
      </c>
      <c r="AT276" s="140" t="s">
        <v>74</v>
      </c>
      <c r="AU276" s="140" t="s">
        <v>83</v>
      </c>
      <c r="AY276" s="132" t="s">
        <v>135</v>
      </c>
      <c r="BK276" s="141">
        <f>SUM(BK277:BK310)</f>
        <v>0</v>
      </c>
    </row>
    <row r="277" spans="1:65" s="2" customFormat="1" ht="13.9" customHeight="1">
      <c r="A277" s="32"/>
      <c r="B277" s="144"/>
      <c r="C277" s="145" t="s">
        <v>392</v>
      </c>
      <c r="D277" s="145" t="s">
        <v>138</v>
      </c>
      <c r="E277" s="146" t="s">
        <v>393</v>
      </c>
      <c r="F277" s="147" t="s">
        <v>394</v>
      </c>
      <c r="G277" s="148" t="s">
        <v>141</v>
      </c>
      <c r="H277" s="149">
        <v>42</v>
      </c>
      <c r="I277" s="150"/>
      <c r="J277" s="151">
        <f>ROUND(I277*H277,2)</f>
        <v>0</v>
      </c>
      <c r="K277" s="152"/>
      <c r="L277" s="33"/>
      <c r="M277" s="153" t="s">
        <v>1</v>
      </c>
      <c r="N277" s="154" t="s">
        <v>40</v>
      </c>
      <c r="O277" s="58"/>
      <c r="P277" s="155">
        <f>O277*H277</f>
        <v>0</v>
      </c>
      <c r="Q277" s="155">
        <v>0.0003</v>
      </c>
      <c r="R277" s="155">
        <f>Q277*H277</f>
        <v>0.012599999999999998</v>
      </c>
      <c r="S277" s="155">
        <v>0</v>
      </c>
      <c r="T277" s="156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57" t="s">
        <v>237</v>
      </c>
      <c r="AT277" s="157" t="s">
        <v>138</v>
      </c>
      <c r="AU277" s="157" t="s">
        <v>85</v>
      </c>
      <c r="AY277" s="17" t="s">
        <v>135</v>
      </c>
      <c r="BE277" s="158">
        <f>IF(N277="základní",J277,0)</f>
        <v>0</v>
      </c>
      <c r="BF277" s="158">
        <f>IF(N277="snížená",J277,0)</f>
        <v>0</v>
      </c>
      <c r="BG277" s="158">
        <f>IF(N277="zákl. přenesená",J277,0)</f>
        <v>0</v>
      </c>
      <c r="BH277" s="158">
        <f>IF(N277="sníž. přenesená",J277,0)</f>
        <v>0</v>
      </c>
      <c r="BI277" s="158">
        <f>IF(N277="nulová",J277,0)</f>
        <v>0</v>
      </c>
      <c r="BJ277" s="17" t="s">
        <v>83</v>
      </c>
      <c r="BK277" s="158">
        <f>ROUND(I277*H277,2)</f>
        <v>0</v>
      </c>
      <c r="BL277" s="17" t="s">
        <v>237</v>
      </c>
      <c r="BM277" s="157" t="s">
        <v>395</v>
      </c>
    </row>
    <row r="278" spans="2:51" s="13" customFormat="1" ht="12">
      <c r="B278" s="159"/>
      <c r="D278" s="160" t="s">
        <v>144</v>
      </c>
      <c r="E278" s="161" t="s">
        <v>1</v>
      </c>
      <c r="F278" s="162" t="s">
        <v>211</v>
      </c>
      <c r="H278" s="161" t="s">
        <v>1</v>
      </c>
      <c r="I278" s="163"/>
      <c r="L278" s="159"/>
      <c r="M278" s="164"/>
      <c r="N278" s="165"/>
      <c r="O278" s="165"/>
      <c r="P278" s="165"/>
      <c r="Q278" s="165"/>
      <c r="R278" s="165"/>
      <c r="S278" s="165"/>
      <c r="T278" s="166"/>
      <c r="AT278" s="161" t="s">
        <v>144</v>
      </c>
      <c r="AU278" s="161" t="s">
        <v>85</v>
      </c>
      <c r="AV278" s="13" t="s">
        <v>83</v>
      </c>
      <c r="AW278" s="13" t="s">
        <v>31</v>
      </c>
      <c r="AX278" s="13" t="s">
        <v>75</v>
      </c>
      <c r="AY278" s="161" t="s">
        <v>135</v>
      </c>
    </row>
    <row r="279" spans="2:51" s="14" customFormat="1" ht="12">
      <c r="B279" s="167"/>
      <c r="D279" s="160" t="s">
        <v>144</v>
      </c>
      <c r="E279" s="168" t="s">
        <v>1</v>
      </c>
      <c r="F279" s="169" t="s">
        <v>212</v>
      </c>
      <c r="H279" s="170">
        <v>21</v>
      </c>
      <c r="I279" s="171"/>
      <c r="L279" s="167"/>
      <c r="M279" s="172"/>
      <c r="N279" s="173"/>
      <c r="O279" s="173"/>
      <c r="P279" s="173"/>
      <c r="Q279" s="173"/>
      <c r="R279" s="173"/>
      <c r="S279" s="173"/>
      <c r="T279" s="174"/>
      <c r="AT279" s="168" t="s">
        <v>144</v>
      </c>
      <c r="AU279" s="168" t="s">
        <v>85</v>
      </c>
      <c r="AV279" s="14" t="s">
        <v>85</v>
      </c>
      <c r="AW279" s="14" t="s">
        <v>31</v>
      </c>
      <c r="AX279" s="14" t="s">
        <v>75</v>
      </c>
      <c r="AY279" s="168" t="s">
        <v>135</v>
      </c>
    </row>
    <row r="280" spans="2:51" s="13" customFormat="1" ht="12">
      <c r="B280" s="159"/>
      <c r="D280" s="160" t="s">
        <v>144</v>
      </c>
      <c r="E280" s="161" t="s">
        <v>1</v>
      </c>
      <c r="F280" s="162" t="s">
        <v>184</v>
      </c>
      <c r="H280" s="161" t="s">
        <v>1</v>
      </c>
      <c r="I280" s="163"/>
      <c r="L280" s="159"/>
      <c r="M280" s="164"/>
      <c r="N280" s="165"/>
      <c r="O280" s="165"/>
      <c r="P280" s="165"/>
      <c r="Q280" s="165"/>
      <c r="R280" s="165"/>
      <c r="S280" s="165"/>
      <c r="T280" s="166"/>
      <c r="AT280" s="161" t="s">
        <v>144</v>
      </c>
      <c r="AU280" s="161" t="s">
        <v>85</v>
      </c>
      <c r="AV280" s="13" t="s">
        <v>83</v>
      </c>
      <c r="AW280" s="13" t="s">
        <v>31</v>
      </c>
      <c r="AX280" s="13" t="s">
        <v>75</v>
      </c>
      <c r="AY280" s="161" t="s">
        <v>135</v>
      </c>
    </row>
    <row r="281" spans="2:51" s="14" customFormat="1" ht="12">
      <c r="B281" s="167"/>
      <c r="D281" s="160" t="s">
        <v>144</v>
      </c>
      <c r="E281" s="168" t="s">
        <v>1</v>
      </c>
      <c r="F281" s="169" t="s">
        <v>212</v>
      </c>
      <c r="H281" s="170">
        <v>21</v>
      </c>
      <c r="I281" s="171"/>
      <c r="L281" s="167"/>
      <c r="M281" s="172"/>
      <c r="N281" s="173"/>
      <c r="O281" s="173"/>
      <c r="P281" s="173"/>
      <c r="Q281" s="173"/>
      <c r="R281" s="173"/>
      <c r="S281" s="173"/>
      <c r="T281" s="174"/>
      <c r="AT281" s="168" t="s">
        <v>144</v>
      </c>
      <c r="AU281" s="168" t="s">
        <v>85</v>
      </c>
      <c r="AV281" s="14" t="s">
        <v>85</v>
      </c>
      <c r="AW281" s="14" t="s">
        <v>31</v>
      </c>
      <c r="AX281" s="14" t="s">
        <v>75</v>
      </c>
      <c r="AY281" s="168" t="s">
        <v>135</v>
      </c>
    </row>
    <row r="282" spans="2:51" s="15" customFormat="1" ht="12">
      <c r="B282" s="175"/>
      <c r="D282" s="160" t="s">
        <v>144</v>
      </c>
      <c r="E282" s="176" t="s">
        <v>1</v>
      </c>
      <c r="F282" s="177" t="s">
        <v>149</v>
      </c>
      <c r="H282" s="178">
        <v>42</v>
      </c>
      <c r="I282" s="179"/>
      <c r="L282" s="175"/>
      <c r="M282" s="180"/>
      <c r="N282" s="181"/>
      <c r="O282" s="181"/>
      <c r="P282" s="181"/>
      <c r="Q282" s="181"/>
      <c r="R282" s="181"/>
      <c r="S282" s="181"/>
      <c r="T282" s="182"/>
      <c r="AT282" s="176" t="s">
        <v>144</v>
      </c>
      <c r="AU282" s="176" t="s">
        <v>85</v>
      </c>
      <c r="AV282" s="15" t="s">
        <v>142</v>
      </c>
      <c r="AW282" s="15" t="s">
        <v>31</v>
      </c>
      <c r="AX282" s="15" t="s">
        <v>83</v>
      </c>
      <c r="AY282" s="176" t="s">
        <v>135</v>
      </c>
    </row>
    <row r="283" spans="1:65" s="2" customFormat="1" ht="22.15" customHeight="1">
      <c r="A283" s="32"/>
      <c r="B283" s="144"/>
      <c r="C283" s="145" t="s">
        <v>396</v>
      </c>
      <c r="D283" s="145" t="s">
        <v>138</v>
      </c>
      <c r="E283" s="146" t="s">
        <v>397</v>
      </c>
      <c r="F283" s="147" t="s">
        <v>398</v>
      </c>
      <c r="G283" s="148" t="s">
        <v>141</v>
      </c>
      <c r="H283" s="149">
        <v>42</v>
      </c>
      <c r="I283" s="150"/>
      <c r="J283" s="151">
        <f>ROUND(I283*H283,2)</f>
        <v>0</v>
      </c>
      <c r="K283" s="152"/>
      <c r="L283" s="33"/>
      <c r="M283" s="153" t="s">
        <v>1</v>
      </c>
      <c r="N283" s="154" t="s">
        <v>40</v>
      </c>
      <c r="O283" s="58"/>
      <c r="P283" s="155">
        <f>O283*H283</f>
        <v>0</v>
      </c>
      <c r="Q283" s="155">
        <v>0</v>
      </c>
      <c r="R283" s="155">
        <f>Q283*H283</f>
        <v>0</v>
      </c>
      <c r="S283" s="155">
        <v>0.08317</v>
      </c>
      <c r="T283" s="156">
        <f>S283*H283</f>
        <v>3.49314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57" t="s">
        <v>237</v>
      </c>
      <c r="AT283" s="157" t="s">
        <v>138</v>
      </c>
      <c r="AU283" s="157" t="s">
        <v>85</v>
      </c>
      <c r="AY283" s="17" t="s">
        <v>135</v>
      </c>
      <c r="BE283" s="158">
        <f>IF(N283="základní",J283,0)</f>
        <v>0</v>
      </c>
      <c r="BF283" s="158">
        <f>IF(N283="snížená",J283,0)</f>
        <v>0</v>
      </c>
      <c r="BG283" s="158">
        <f>IF(N283="zákl. přenesená",J283,0)</f>
        <v>0</v>
      </c>
      <c r="BH283" s="158">
        <f>IF(N283="sníž. přenesená",J283,0)</f>
        <v>0</v>
      </c>
      <c r="BI283" s="158">
        <f>IF(N283="nulová",J283,0)</f>
        <v>0</v>
      </c>
      <c r="BJ283" s="17" t="s">
        <v>83</v>
      </c>
      <c r="BK283" s="158">
        <f>ROUND(I283*H283,2)</f>
        <v>0</v>
      </c>
      <c r="BL283" s="17" t="s">
        <v>237</v>
      </c>
      <c r="BM283" s="157" t="s">
        <v>399</v>
      </c>
    </row>
    <row r="284" spans="1:65" s="2" customFormat="1" ht="22.15" customHeight="1">
      <c r="A284" s="32"/>
      <c r="B284" s="144"/>
      <c r="C284" s="145" t="s">
        <v>400</v>
      </c>
      <c r="D284" s="145" t="s">
        <v>138</v>
      </c>
      <c r="E284" s="146" t="s">
        <v>401</v>
      </c>
      <c r="F284" s="147" t="s">
        <v>402</v>
      </c>
      <c r="G284" s="148" t="s">
        <v>141</v>
      </c>
      <c r="H284" s="149">
        <v>42</v>
      </c>
      <c r="I284" s="150"/>
      <c r="J284" s="151">
        <f>ROUND(I284*H284,2)</f>
        <v>0</v>
      </c>
      <c r="K284" s="152"/>
      <c r="L284" s="33"/>
      <c r="M284" s="153" t="s">
        <v>1</v>
      </c>
      <c r="N284" s="154" t="s">
        <v>40</v>
      </c>
      <c r="O284" s="58"/>
      <c r="P284" s="155">
        <f>O284*H284</f>
        <v>0</v>
      </c>
      <c r="Q284" s="155">
        <v>0.0054</v>
      </c>
      <c r="R284" s="155">
        <f>Q284*H284</f>
        <v>0.2268</v>
      </c>
      <c r="S284" s="155">
        <v>0</v>
      </c>
      <c r="T284" s="156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57" t="s">
        <v>237</v>
      </c>
      <c r="AT284" s="157" t="s">
        <v>138</v>
      </c>
      <c r="AU284" s="157" t="s">
        <v>85</v>
      </c>
      <c r="AY284" s="17" t="s">
        <v>135</v>
      </c>
      <c r="BE284" s="158">
        <f>IF(N284="základní",J284,0)</f>
        <v>0</v>
      </c>
      <c r="BF284" s="158">
        <f>IF(N284="snížená",J284,0)</f>
        <v>0</v>
      </c>
      <c r="BG284" s="158">
        <f>IF(N284="zákl. přenesená",J284,0)</f>
        <v>0</v>
      </c>
      <c r="BH284" s="158">
        <f>IF(N284="sníž. přenesená",J284,0)</f>
        <v>0</v>
      </c>
      <c r="BI284" s="158">
        <f>IF(N284="nulová",J284,0)</f>
        <v>0</v>
      </c>
      <c r="BJ284" s="17" t="s">
        <v>83</v>
      </c>
      <c r="BK284" s="158">
        <f>ROUND(I284*H284,2)</f>
        <v>0</v>
      </c>
      <c r="BL284" s="17" t="s">
        <v>237</v>
      </c>
      <c r="BM284" s="157" t="s">
        <v>403</v>
      </c>
    </row>
    <row r="285" spans="1:65" s="2" customFormat="1" ht="34.9" customHeight="1">
      <c r="A285" s="32"/>
      <c r="B285" s="144"/>
      <c r="C285" s="183" t="s">
        <v>404</v>
      </c>
      <c r="D285" s="183" t="s">
        <v>315</v>
      </c>
      <c r="E285" s="184" t="s">
        <v>405</v>
      </c>
      <c r="F285" s="185" t="s">
        <v>406</v>
      </c>
      <c r="G285" s="186" t="s">
        <v>141</v>
      </c>
      <c r="H285" s="187">
        <v>46.2</v>
      </c>
      <c r="I285" s="188"/>
      <c r="J285" s="189">
        <f>ROUND(I285*H285,2)</f>
        <v>0</v>
      </c>
      <c r="K285" s="190"/>
      <c r="L285" s="191"/>
      <c r="M285" s="192" t="s">
        <v>1</v>
      </c>
      <c r="N285" s="193" t="s">
        <v>40</v>
      </c>
      <c r="O285" s="58"/>
      <c r="P285" s="155">
        <f>O285*H285</f>
        <v>0</v>
      </c>
      <c r="Q285" s="155">
        <v>0.0192</v>
      </c>
      <c r="R285" s="155">
        <f>Q285*H285</f>
        <v>0.8870399999999999</v>
      </c>
      <c r="S285" s="155">
        <v>0</v>
      </c>
      <c r="T285" s="156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57" t="s">
        <v>318</v>
      </c>
      <c r="AT285" s="157" t="s">
        <v>315</v>
      </c>
      <c r="AU285" s="157" t="s">
        <v>85</v>
      </c>
      <c r="AY285" s="17" t="s">
        <v>135</v>
      </c>
      <c r="BE285" s="158">
        <f>IF(N285="základní",J285,0)</f>
        <v>0</v>
      </c>
      <c r="BF285" s="158">
        <f>IF(N285="snížená",J285,0)</f>
        <v>0</v>
      </c>
      <c r="BG285" s="158">
        <f>IF(N285="zákl. přenesená",J285,0)</f>
        <v>0</v>
      </c>
      <c r="BH285" s="158">
        <f>IF(N285="sníž. přenesená",J285,0)</f>
        <v>0</v>
      </c>
      <c r="BI285" s="158">
        <f>IF(N285="nulová",J285,0)</f>
        <v>0</v>
      </c>
      <c r="BJ285" s="17" t="s">
        <v>83</v>
      </c>
      <c r="BK285" s="158">
        <f>ROUND(I285*H285,2)</f>
        <v>0</v>
      </c>
      <c r="BL285" s="17" t="s">
        <v>237</v>
      </c>
      <c r="BM285" s="157" t="s">
        <v>407</v>
      </c>
    </row>
    <row r="286" spans="1:47" s="2" customFormat="1" ht="19.5">
      <c r="A286" s="32"/>
      <c r="B286" s="33"/>
      <c r="C286" s="32"/>
      <c r="D286" s="160" t="s">
        <v>408</v>
      </c>
      <c r="E286" s="32"/>
      <c r="F286" s="194" t="s">
        <v>409</v>
      </c>
      <c r="G286" s="32"/>
      <c r="H286" s="32"/>
      <c r="I286" s="195"/>
      <c r="J286" s="32"/>
      <c r="K286" s="32"/>
      <c r="L286" s="33"/>
      <c r="M286" s="196"/>
      <c r="N286" s="197"/>
      <c r="O286" s="58"/>
      <c r="P286" s="58"/>
      <c r="Q286" s="58"/>
      <c r="R286" s="58"/>
      <c r="S286" s="58"/>
      <c r="T286" s="59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7" t="s">
        <v>408</v>
      </c>
      <c r="AU286" s="17" t="s">
        <v>85</v>
      </c>
    </row>
    <row r="287" spans="2:51" s="14" customFormat="1" ht="12">
      <c r="B287" s="167"/>
      <c r="D287" s="160" t="s">
        <v>144</v>
      </c>
      <c r="F287" s="169" t="s">
        <v>410</v>
      </c>
      <c r="H287" s="170">
        <v>46.2</v>
      </c>
      <c r="I287" s="171"/>
      <c r="L287" s="167"/>
      <c r="M287" s="172"/>
      <c r="N287" s="173"/>
      <c r="O287" s="173"/>
      <c r="P287" s="173"/>
      <c r="Q287" s="173"/>
      <c r="R287" s="173"/>
      <c r="S287" s="173"/>
      <c r="T287" s="174"/>
      <c r="AT287" s="168" t="s">
        <v>144</v>
      </c>
      <c r="AU287" s="168" t="s">
        <v>85</v>
      </c>
      <c r="AV287" s="14" t="s">
        <v>85</v>
      </c>
      <c r="AW287" s="14" t="s">
        <v>3</v>
      </c>
      <c r="AX287" s="14" t="s">
        <v>83</v>
      </c>
      <c r="AY287" s="168" t="s">
        <v>135</v>
      </c>
    </row>
    <row r="288" spans="1:65" s="2" customFormat="1" ht="22.15" customHeight="1">
      <c r="A288" s="32"/>
      <c r="B288" s="144"/>
      <c r="C288" s="145" t="s">
        <v>411</v>
      </c>
      <c r="D288" s="145" t="s">
        <v>138</v>
      </c>
      <c r="E288" s="146" t="s">
        <v>412</v>
      </c>
      <c r="F288" s="147" t="s">
        <v>413</v>
      </c>
      <c r="G288" s="148" t="s">
        <v>141</v>
      </c>
      <c r="H288" s="149">
        <v>2.12</v>
      </c>
      <c r="I288" s="150"/>
      <c r="J288" s="151">
        <f>ROUND(I288*H288,2)</f>
        <v>0</v>
      </c>
      <c r="K288" s="152"/>
      <c r="L288" s="33"/>
      <c r="M288" s="153" t="s">
        <v>1</v>
      </c>
      <c r="N288" s="154" t="s">
        <v>40</v>
      </c>
      <c r="O288" s="58"/>
      <c r="P288" s="155">
        <f>O288*H288</f>
        <v>0</v>
      </c>
      <c r="Q288" s="155">
        <v>0</v>
      </c>
      <c r="R288" s="155">
        <f>Q288*H288</f>
        <v>0</v>
      </c>
      <c r="S288" s="155">
        <v>0</v>
      </c>
      <c r="T288" s="156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57" t="s">
        <v>237</v>
      </c>
      <c r="AT288" s="157" t="s">
        <v>138</v>
      </c>
      <c r="AU288" s="157" t="s">
        <v>85</v>
      </c>
      <c r="AY288" s="17" t="s">
        <v>135</v>
      </c>
      <c r="BE288" s="158">
        <f>IF(N288="základní",J288,0)</f>
        <v>0</v>
      </c>
      <c r="BF288" s="158">
        <f>IF(N288="snížená",J288,0)</f>
        <v>0</v>
      </c>
      <c r="BG288" s="158">
        <f>IF(N288="zákl. přenesená",J288,0)</f>
        <v>0</v>
      </c>
      <c r="BH288" s="158">
        <f>IF(N288="sníž. přenesená",J288,0)</f>
        <v>0</v>
      </c>
      <c r="BI288" s="158">
        <f>IF(N288="nulová",J288,0)</f>
        <v>0</v>
      </c>
      <c r="BJ288" s="17" t="s">
        <v>83</v>
      </c>
      <c r="BK288" s="158">
        <f>ROUND(I288*H288,2)</f>
        <v>0</v>
      </c>
      <c r="BL288" s="17" t="s">
        <v>237</v>
      </c>
      <c r="BM288" s="157" t="s">
        <v>414</v>
      </c>
    </row>
    <row r="289" spans="2:51" s="13" customFormat="1" ht="12">
      <c r="B289" s="159"/>
      <c r="D289" s="160" t="s">
        <v>144</v>
      </c>
      <c r="E289" s="161" t="s">
        <v>1</v>
      </c>
      <c r="F289" s="162" t="s">
        <v>415</v>
      </c>
      <c r="H289" s="161" t="s">
        <v>1</v>
      </c>
      <c r="I289" s="163"/>
      <c r="L289" s="159"/>
      <c r="M289" s="164"/>
      <c r="N289" s="165"/>
      <c r="O289" s="165"/>
      <c r="P289" s="165"/>
      <c r="Q289" s="165"/>
      <c r="R289" s="165"/>
      <c r="S289" s="165"/>
      <c r="T289" s="166"/>
      <c r="AT289" s="161" t="s">
        <v>144</v>
      </c>
      <c r="AU289" s="161" t="s">
        <v>85</v>
      </c>
      <c r="AV289" s="13" t="s">
        <v>83</v>
      </c>
      <c r="AW289" s="13" t="s">
        <v>31</v>
      </c>
      <c r="AX289" s="13" t="s">
        <v>75</v>
      </c>
      <c r="AY289" s="161" t="s">
        <v>135</v>
      </c>
    </row>
    <row r="290" spans="2:51" s="14" customFormat="1" ht="12">
      <c r="B290" s="167"/>
      <c r="D290" s="160" t="s">
        <v>144</v>
      </c>
      <c r="E290" s="168" t="s">
        <v>1</v>
      </c>
      <c r="F290" s="169" t="s">
        <v>416</v>
      </c>
      <c r="H290" s="170">
        <v>0.85</v>
      </c>
      <c r="I290" s="171"/>
      <c r="L290" s="167"/>
      <c r="M290" s="172"/>
      <c r="N290" s="173"/>
      <c r="O290" s="173"/>
      <c r="P290" s="173"/>
      <c r="Q290" s="173"/>
      <c r="R290" s="173"/>
      <c r="S290" s="173"/>
      <c r="T290" s="174"/>
      <c r="AT290" s="168" t="s">
        <v>144</v>
      </c>
      <c r="AU290" s="168" t="s">
        <v>85</v>
      </c>
      <c r="AV290" s="14" t="s">
        <v>85</v>
      </c>
      <c r="AW290" s="14" t="s">
        <v>31</v>
      </c>
      <c r="AX290" s="14" t="s">
        <v>75</v>
      </c>
      <c r="AY290" s="168" t="s">
        <v>135</v>
      </c>
    </row>
    <row r="291" spans="2:51" s="13" customFormat="1" ht="12">
      <c r="B291" s="159"/>
      <c r="D291" s="160" t="s">
        <v>144</v>
      </c>
      <c r="E291" s="161" t="s">
        <v>1</v>
      </c>
      <c r="F291" s="162" t="s">
        <v>198</v>
      </c>
      <c r="H291" s="161" t="s">
        <v>1</v>
      </c>
      <c r="I291" s="163"/>
      <c r="L291" s="159"/>
      <c r="M291" s="164"/>
      <c r="N291" s="165"/>
      <c r="O291" s="165"/>
      <c r="P291" s="165"/>
      <c r="Q291" s="165"/>
      <c r="R291" s="165"/>
      <c r="S291" s="165"/>
      <c r="T291" s="166"/>
      <c r="AT291" s="161" t="s">
        <v>144</v>
      </c>
      <c r="AU291" s="161" t="s">
        <v>85</v>
      </c>
      <c r="AV291" s="13" t="s">
        <v>83</v>
      </c>
      <c r="AW291" s="13" t="s">
        <v>31</v>
      </c>
      <c r="AX291" s="13" t="s">
        <v>75</v>
      </c>
      <c r="AY291" s="161" t="s">
        <v>135</v>
      </c>
    </row>
    <row r="292" spans="2:51" s="14" customFormat="1" ht="12">
      <c r="B292" s="167"/>
      <c r="D292" s="160" t="s">
        <v>144</v>
      </c>
      <c r="E292" s="168" t="s">
        <v>1</v>
      </c>
      <c r="F292" s="169" t="s">
        <v>417</v>
      </c>
      <c r="H292" s="170">
        <v>1.27</v>
      </c>
      <c r="I292" s="171"/>
      <c r="L292" s="167"/>
      <c r="M292" s="172"/>
      <c r="N292" s="173"/>
      <c r="O292" s="173"/>
      <c r="P292" s="173"/>
      <c r="Q292" s="173"/>
      <c r="R292" s="173"/>
      <c r="S292" s="173"/>
      <c r="T292" s="174"/>
      <c r="AT292" s="168" t="s">
        <v>144</v>
      </c>
      <c r="AU292" s="168" t="s">
        <v>85</v>
      </c>
      <c r="AV292" s="14" t="s">
        <v>85</v>
      </c>
      <c r="AW292" s="14" t="s">
        <v>31</v>
      </c>
      <c r="AX292" s="14" t="s">
        <v>75</v>
      </c>
      <c r="AY292" s="168" t="s">
        <v>135</v>
      </c>
    </row>
    <row r="293" spans="2:51" s="15" customFormat="1" ht="12">
      <c r="B293" s="175"/>
      <c r="D293" s="160" t="s">
        <v>144</v>
      </c>
      <c r="E293" s="176" t="s">
        <v>1</v>
      </c>
      <c r="F293" s="177" t="s">
        <v>149</v>
      </c>
      <c r="H293" s="178">
        <v>2.12</v>
      </c>
      <c r="I293" s="179"/>
      <c r="L293" s="175"/>
      <c r="M293" s="180"/>
      <c r="N293" s="181"/>
      <c r="O293" s="181"/>
      <c r="P293" s="181"/>
      <c r="Q293" s="181"/>
      <c r="R293" s="181"/>
      <c r="S293" s="181"/>
      <c r="T293" s="182"/>
      <c r="AT293" s="176" t="s">
        <v>144</v>
      </c>
      <c r="AU293" s="176" t="s">
        <v>85</v>
      </c>
      <c r="AV293" s="15" t="s">
        <v>142</v>
      </c>
      <c r="AW293" s="15" t="s">
        <v>31</v>
      </c>
      <c r="AX293" s="15" t="s">
        <v>83</v>
      </c>
      <c r="AY293" s="176" t="s">
        <v>135</v>
      </c>
    </row>
    <row r="294" spans="1:65" s="2" customFormat="1" ht="13.9" customHeight="1">
      <c r="A294" s="32"/>
      <c r="B294" s="144"/>
      <c r="C294" s="145" t="s">
        <v>418</v>
      </c>
      <c r="D294" s="145" t="s">
        <v>138</v>
      </c>
      <c r="E294" s="146" t="s">
        <v>419</v>
      </c>
      <c r="F294" s="147" t="s">
        <v>420</v>
      </c>
      <c r="G294" s="148" t="s">
        <v>220</v>
      </c>
      <c r="H294" s="149">
        <v>65.3</v>
      </c>
      <c r="I294" s="150"/>
      <c r="J294" s="151">
        <f>ROUND(I294*H294,2)</f>
        <v>0</v>
      </c>
      <c r="K294" s="152"/>
      <c r="L294" s="33"/>
      <c r="M294" s="153" t="s">
        <v>1</v>
      </c>
      <c r="N294" s="154" t="s">
        <v>40</v>
      </c>
      <c r="O294" s="58"/>
      <c r="P294" s="155">
        <f>O294*H294</f>
        <v>0</v>
      </c>
      <c r="Q294" s="155">
        <v>3E-05</v>
      </c>
      <c r="R294" s="155">
        <f>Q294*H294</f>
        <v>0.001959</v>
      </c>
      <c r="S294" s="155">
        <v>0</v>
      </c>
      <c r="T294" s="156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7" t="s">
        <v>237</v>
      </c>
      <c r="AT294" s="157" t="s">
        <v>138</v>
      </c>
      <c r="AU294" s="157" t="s">
        <v>85</v>
      </c>
      <c r="AY294" s="17" t="s">
        <v>135</v>
      </c>
      <c r="BE294" s="158">
        <f>IF(N294="základní",J294,0)</f>
        <v>0</v>
      </c>
      <c r="BF294" s="158">
        <f>IF(N294="snížená",J294,0)</f>
        <v>0</v>
      </c>
      <c r="BG294" s="158">
        <f>IF(N294="zákl. přenesená",J294,0)</f>
        <v>0</v>
      </c>
      <c r="BH294" s="158">
        <f>IF(N294="sníž. přenesená",J294,0)</f>
        <v>0</v>
      </c>
      <c r="BI294" s="158">
        <f>IF(N294="nulová",J294,0)</f>
        <v>0</v>
      </c>
      <c r="BJ294" s="17" t="s">
        <v>83</v>
      </c>
      <c r="BK294" s="158">
        <f>ROUND(I294*H294,2)</f>
        <v>0</v>
      </c>
      <c r="BL294" s="17" t="s">
        <v>237</v>
      </c>
      <c r="BM294" s="157" t="s">
        <v>421</v>
      </c>
    </row>
    <row r="295" spans="2:51" s="13" customFormat="1" ht="12">
      <c r="B295" s="159"/>
      <c r="D295" s="160" t="s">
        <v>144</v>
      </c>
      <c r="E295" s="161" t="s">
        <v>1</v>
      </c>
      <c r="F295" s="162" t="s">
        <v>145</v>
      </c>
      <c r="H295" s="161" t="s">
        <v>1</v>
      </c>
      <c r="I295" s="163"/>
      <c r="L295" s="159"/>
      <c r="M295" s="164"/>
      <c r="N295" s="165"/>
      <c r="O295" s="165"/>
      <c r="P295" s="165"/>
      <c r="Q295" s="165"/>
      <c r="R295" s="165"/>
      <c r="S295" s="165"/>
      <c r="T295" s="166"/>
      <c r="AT295" s="161" t="s">
        <v>144</v>
      </c>
      <c r="AU295" s="161" t="s">
        <v>85</v>
      </c>
      <c r="AV295" s="13" t="s">
        <v>83</v>
      </c>
      <c r="AW295" s="13" t="s">
        <v>31</v>
      </c>
      <c r="AX295" s="13" t="s">
        <v>75</v>
      </c>
      <c r="AY295" s="161" t="s">
        <v>135</v>
      </c>
    </row>
    <row r="296" spans="2:51" s="14" customFormat="1" ht="33.75">
      <c r="B296" s="167"/>
      <c r="D296" s="160" t="s">
        <v>144</v>
      </c>
      <c r="E296" s="168" t="s">
        <v>1</v>
      </c>
      <c r="F296" s="169" t="s">
        <v>222</v>
      </c>
      <c r="H296" s="170">
        <v>28.46</v>
      </c>
      <c r="I296" s="171"/>
      <c r="L296" s="167"/>
      <c r="M296" s="172"/>
      <c r="N296" s="173"/>
      <c r="O296" s="173"/>
      <c r="P296" s="173"/>
      <c r="Q296" s="173"/>
      <c r="R296" s="173"/>
      <c r="S296" s="173"/>
      <c r="T296" s="174"/>
      <c r="AT296" s="168" t="s">
        <v>144</v>
      </c>
      <c r="AU296" s="168" t="s">
        <v>85</v>
      </c>
      <c r="AV296" s="14" t="s">
        <v>85</v>
      </c>
      <c r="AW296" s="14" t="s">
        <v>31</v>
      </c>
      <c r="AX296" s="14" t="s">
        <v>75</v>
      </c>
      <c r="AY296" s="168" t="s">
        <v>135</v>
      </c>
    </row>
    <row r="297" spans="2:51" s="13" customFormat="1" ht="12">
      <c r="B297" s="159"/>
      <c r="D297" s="160" t="s">
        <v>144</v>
      </c>
      <c r="E297" s="161" t="s">
        <v>1</v>
      </c>
      <c r="F297" s="162" t="s">
        <v>155</v>
      </c>
      <c r="H297" s="161" t="s">
        <v>1</v>
      </c>
      <c r="I297" s="163"/>
      <c r="L297" s="159"/>
      <c r="M297" s="164"/>
      <c r="N297" s="165"/>
      <c r="O297" s="165"/>
      <c r="P297" s="165"/>
      <c r="Q297" s="165"/>
      <c r="R297" s="165"/>
      <c r="S297" s="165"/>
      <c r="T297" s="166"/>
      <c r="AT297" s="161" t="s">
        <v>144</v>
      </c>
      <c r="AU297" s="161" t="s">
        <v>85</v>
      </c>
      <c r="AV297" s="13" t="s">
        <v>83</v>
      </c>
      <c r="AW297" s="13" t="s">
        <v>31</v>
      </c>
      <c r="AX297" s="13" t="s">
        <v>75</v>
      </c>
      <c r="AY297" s="161" t="s">
        <v>135</v>
      </c>
    </row>
    <row r="298" spans="2:51" s="14" customFormat="1" ht="12">
      <c r="B298" s="167"/>
      <c r="D298" s="160" t="s">
        <v>144</v>
      </c>
      <c r="E298" s="168" t="s">
        <v>1</v>
      </c>
      <c r="F298" s="169" t="s">
        <v>223</v>
      </c>
      <c r="H298" s="170">
        <v>3.68</v>
      </c>
      <c r="I298" s="171"/>
      <c r="L298" s="167"/>
      <c r="M298" s="172"/>
      <c r="N298" s="173"/>
      <c r="O298" s="173"/>
      <c r="P298" s="173"/>
      <c r="Q298" s="173"/>
      <c r="R298" s="173"/>
      <c r="S298" s="173"/>
      <c r="T298" s="174"/>
      <c r="AT298" s="168" t="s">
        <v>144</v>
      </c>
      <c r="AU298" s="168" t="s">
        <v>85</v>
      </c>
      <c r="AV298" s="14" t="s">
        <v>85</v>
      </c>
      <c r="AW298" s="14" t="s">
        <v>31</v>
      </c>
      <c r="AX298" s="14" t="s">
        <v>75</v>
      </c>
      <c r="AY298" s="168" t="s">
        <v>135</v>
      </c>
    </row>
    <row r="299" spans="2:51" s="13" customFormat="1" ht="12">
      <c r="B299" s="159"/>
      <c r="D299" s="160" t="s">
        <v>144</v>
      </c>
      <c r="E299" s="161" t="s">
        <v>1</v>
      </c>
      <c r="F299" s="162" t="s">
        <v>147</v>
      </c>
      <c r="H299" s="161" t="s">
        <v>1</v>
      </c>
      <c r="I299" s="163"/>
      <c r="L299" s="159"/>
      <c r="M299" s="164"/>
      <c r="N299" s="165"/>
      <c r="O299" s="165"/>
      <c r="P299" s="165"/>
      <c r="Q299" s="165"/>
      <c r="R299" s="165"/>
      <c r="S299" s="165"/>
      <c r="T299" s="166"/>
      <c r="AT299" s="161" t="s">
        <v>144</v>
      </c>
      <c r="AU299" s="161" t="s">
        <v>85</v>
      </c>
      <c r="AV299" s="13" t="s">
        <v>83</v>
      </c>
      <c r="AW299" s="13" t="s">
        <v>31</v>
      </c>
      <c r="AX299" s="13" t="s">
        <v>75</v>
      </c>
      <c r="AY299" s="161" t="s">
        <v>135</v>
      </c>
    </row>
    <row r="300" spans="2:51" s="14" customFormat="1" ht="33.75">
      <c r="B300" s="167"/>
      <c r="D300" s="160" t="s">
        <v>144</v>
      </c>
      <c r="E300" s="168" t="s">
        <v>1</v>
      </c>
      <c r="F300" s="169" t="s">
        <v>224</v>
      </c>
      <c r="H300" s="170">
        <v>28.46</v>
      </c>
      <c r="I300" s="171"/>
      <c r="L300" s="167"/>
      <c r="M300" s="172"/>
      <c r="N300" s="173"/>
      <c r="O300" s="173"/>
      <c r="P300" s="173"/>
      <c r="Q300" s="173"/>
      <c r="R300" s="173"/>
      <c r="S300" s="173"/>
      <c r="T300" s="174"/>
      <c r="AT300" s="168" t="s">
        <v>144</v>
      </c>
      <c r="AU300" s="168" t="s">
        <v>85</v>
      </c>
      <c r="AV300" s="14" t="s">
        <v>85</v>
      </c>
      <c r="AW300" s="14" t="s">
        <v>31</v>
      </c>
      <c r="AX300" s="14" t="s">
        <v>75</v>
      </c>
      <c r="AY300" s="168" t="s">
        <v>135</v>
      </c>
    </row>
    <row r="301" spans="2:51" s="13" customFormat="1" ht="12">
      <c r="B301" s="159"/>
      <c r="D301" s="160" t="s">
        <v>144</v>
      </c>
      <c r="E301" s="161" t="s">
        <v>1</v>
      </c>
      <c r="F301" s="162" t="s">
        <v>159</v>
      </c>
      <c r="H301" s="161" t="s">
        <v>1</v>
      </c>
      <c r="I301" s="163"/>
      <c r="L301" s="159"/>
      <c r="M301" s="164"/>
      <c r="N301" s="165"/>
      <c r="O301" s="165"/>
      <c r="P301" s="165"/>
      <c r="Q301" s="165"/>
      <c r="R301" s="165"/>
      <c r="S301" s="165"/>
      <c r="T301" s="166"/>
      <c r="AT301" s="161" t="s">
        <v>144</v>
      </c>
      <c r="AU301" s="161" t="s">
        <v>85</v>
      </c>
      <c r="AV301" s="13" t="s">
        <v>83</v>
      </c>
      <c r="AW301" s="13" t="s">
        <v>31</v>
      </c>
      <c r="AX301" s="13" t="s">
        <v>75</v>
      </c>
      <c r="AY301" s="161" t="s">
        <v>135</v>
      </c>
    </row>
    <row r="302" spans="2:51" s="14" customFormat="1" ht="12">
      <c r="B302" s="167"/>
      <c r="D302" s="160" t="s">
        <v>144</v>
      </c>
      <c r="E302" s="168" t="s">
        <v>1</v>
      </c>
      <c r="F302" s="169" t="s">
        <v>225</v>
      </c>
      <c r="H302" s="170">
        <v>4.7</v>
      </c>
      <c r="I302" s="171"/>
      <c r="L302" s="167"/>
      <c r="M302" s="172"/>
      <c r="N302" s="173"/>
      <c r="O302" s="173"/>
      <c r="P302" s="173"/>
      <c r="Q302" s="173"/>
      <c r="R302" s="173"/>
      <c r="S302" s="173"/>
      <c r="T302" s="174"/>
      <c r="AT302" s="168" t="s">
        <v>144</v>
      </c>
      <c r="AU302" s="168" t="s">
        <v>85</v>
      </c>
      <c r="AV302" s="14" t="s">
        <v>85</v>
      </c>
      <c r="AW302" s="14" t="s">
        <v>31</v>
      </c>
      <c r="AX302" s="14" t="s">
        <v>75</v>
      </c>
      <c r="AY302" s="168" t="s">
        <v>135</v>
      </c>
    </row>
    <row r="303" spans="2:51" s="15" customFormat="1" ht="12">
      <c r="B303" s="175"/>
      <c r="D303" s="160" t="s">
        <v>144</v>
      </c>
      <c r="E303" s="176" t="s">
        <v>1</v>
      </c>
      <c r="F303" s="177" t="s">
        <v>149</v>
      </c>
      <c r="H303" s="178">
        <v>65.3</v>
      </c>
      <c r="I303" s="179"/>
      <c r="L303" s="175"/>
      <c r="M303" s="180"/>
      <c r="N303" s="181"/>
      <c r="O303" s="181"/>
      <c r="P303" s="181"/>
      <c r="Q303" s="181"/>
      <c r="R303" s="181"/>
      <c r="S303" s="181"/>
      <c r="T303" s="182"/>
      <c r="AT303" s="176" t="s">
        <v>144</v>
      </c>
      <c r="AU303" s="176" t="s">
        <v>85</v>
      </c>
      <c r="AV303" s="15" t="s">
        <v>142</v>
      </c>
      <c r="AW303" s="15" t="s">
        <v>31</v>
      </c>
      <c r="AX303" s="15" t="s">
        <v>83</v>
      </c>
      <c r="AY303" s="176" t="s">
        <v>135</v>
      </c>
    </row>
    <row r="304" spans="1:65" s="2" customFormat="1" ht="22.15" customHeight="1">
      <c r="A304" s="32"/>
      <c r="B304" s="144"/>
      <c r="C304" s="145" t="s">
        <v>422</v>
      </c>
      <c r="D304" s="145" t="s">
        <v>138</v>
      </c>
      <c r="E304" s="146" t="s">
        <v>423</v>
      </c>
      <c r="F304" s="147" t="s">
        <v>424</v>
      </c>
      <c r="G304" s="148" t="s">
        <v>141</v>
      </c>
      <c r="H304" s="149">
        <v>42</v>
      </c>
      <c r="I304" s="150"/>
      <c r="J304" s="151">
        <f aca="true" t="shared" si="10" ref="J304:J310">ROUND(I304*H304,2)</f>
        <v>0</v>
      </c>
      <c r="K304" s="152"/>
      <c r="L304" s="33"/>
      <c r="M304" s="153" t="s">
        <v>1</v>
      </c>
      <c r="N304" s="154" t="s">
        <v>40</v>
      </c>
      <c r="O304" s="58"/>
      <c r="P304" s="155">
        <f aca="true" t="shared" si="11" ref="P304:P310">O304*H304</f>
        <v>0</v>
      </c>
      <c r="Q304" s="155">
        <v>0</v>
      </c>
      <c r="R304" s="155">
        <f aca="true" t="shared" si="12" ref="R304:R310">Q304*H304</f>
        <v>0</v>
      </c>
      <c r="S304" s="155">
        <v>0</v>
      </c>
      <c r="T304" s="156">
        <f aca="true" t="shared" si="13" ref="T304:T310"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57" t="s">
        <v>237</v>
      </c>
      <c r="AT304" s="157" t="s">
        <v>138</v>
      </c>
      <c r="AU304" s="157" t="s">
        <v>85</v>
      </c>
      <c r="AY304" s="17" t="s">
        <v>135</v>
      </c>
      <c r="BE304" s="158">
        <f aca="true" t="shared" si="14" ref="BE304:BE310">IF(N304="základní",J304,0)</f>
        <v>0</v>
      </c>
      <c r="BF304" s="158">
        <f aca="true" t="shared" si="15" ref="BF304:BF310">IF(N304="snížená",J304,0)</f>
        <v>0</v>
      </c>
      <c r="BG304" s="158">
        <f aca="true" t="shared" si="16" ref="BG304:BG310">IF(N304="zákl. přenesená",J304,0)</f>
        <v>0</v>
      </c>
      <c r="BH304" s="158">
        <f aca="true" t="shared" si="17" ref="BH304:BH310">IF(N304="sníž. přenesená",J304,0)</f>
        <v>0</v>
      </c>
      <c r="BI304" s="158">
        <f aca="true" t="shared" si="18" ref="BI304:BI310">IF(N304="nulová",J304,0)</f>
        <v>0</v>
      </c>
      <c r="BJ304" s="17" t="s">
        <v>83</v>
      </c>
      <c r="BK304" s="158">
        <f aca="true" t="shared" si="19" ref="BK304:BK310">ROUND(I304*H304,2)</f>
        <v>0</v>
      </c>
      <c r="BL304" s="17" t="s">
        <v>237</v>
      </c>
      <c r="BM304" s="157" t="s">
        <v>425</v>
      </c>
    </row>
    <row r="305" spans="1:65" s="2" customFormat="1" ht="13.9" customHeight="1">
      <c r="A305" s="32"/>
      <c r="B305" s="144"/>
      <c r="C305" s="183" t="s">
        <v>426</v>
      </c>
      <c r="D305" s="183" t="s">
        <v>315</v>
      </c>
      <c r="E305" s="184" t="s">
        <v>427</v>
      </c>
      <c r="F305" s="185" t="s">
        <v>428</v>
      </c>
      <c r="G305" s="186" t="s">
        <v>429</v>
      </c>
      <c r="H305" s="187">
        <v>48</v>
      </c>
      <c r="I305" s="188"/>
      <c r="J305" s="189">
        <f t="shared" si="10"/>
        <v>0</v>
      </c>
      <c r="K305" s="190"/>
      <c r="L305" s="191"/>
      <c r="M305" s="192" t="s">
        <v>1</v>
      </c>
      <c r="N305" s="193" t="s">
        <v>40</v>
      </c>
      <c r="O305" s="58"/>
      <c r="P305" s="155">
        <f t="shared" si="11"/>
        <v>0</v>
      </c>
      <c r="Q305" s="155">
        <v>0.001</v>
      </c>
      <c r="R305" s="155">
        <f t="shared" si="12"/>
        <v>0.048</v>
      </c>
      <c r="S305" s="155">
        <v>0</v>
      </c>
      <c r="T305" s="156">
        <f t="shared" si="1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57" t="s">
        <v>318</v>
      </c>
      <c r="AT305" s="157" t="s">
        <v>315</v>
      </c>
      <c r="AU305" s="157" t="s">
        <v>85</v>
      </c>
      <c r="AY305" s="17" t="s">
        <v>135</v>
      </c>
      <c r="BE305" s="158">
        <f t="shared" si="14"/>
        <v>0</v>
      </c>
      <c r="BF305" s="158">
        <f t="shared" si="15"/>
        <v>0</v>
      </c>
      <c r="BG305" s="158">
        <f t="shared" si="16"/>
        <v>0</v>
      </c>
      <c r="BH305" s="158">
        <f t="shared" si="17"/>
        <v>0</v>
      </c>
      <c r="BI305" s="158">
        <f t="shared" si="18"/>
        <v>0</v>
      </c>
      <c r="BJ305" s="17" t="s">
        <v>83</v>
      </c>
      <c r="BK305" s="158">
        <f t="shared" si="19"/>
        <v>0</v>
      </c>
      <c r="BL305" s="17" t="s">
        <v>237</v>
      </c>
      <c r="BM305" s="157" t="s">
        <v>430</v>
      </c>
    </row>
    <row r="306" spans="1:65" s="2" customFormat="1" ht="13.9" customHeight="1">
      <c r="A306" s="32"/>
      <c r="B306" s="144"/>
      <c r="C306" s="145" t="s">
        <v>431</v>
      </c>
      <c r="D306" s="145" t="s">
        <v>138</v>
      </c>
      <c r="E306" s="146" t="s">
        <v>432</v>
      </c>
      <c r="F306" s="147" t="s">
        <v>433</v>
      </c>
      <c r="G306" s="148" t="s">
        <v>220</v>
      </c>
      <c r="H306" s="149">
        <v>65.3</v>
      </c>
      <c r="I306" s="150"/>
      <c r="J306" s="151">
        <f t="shared" si="10"/>
        <v>0</v>
      </c>
      <c r="K306" s="152"/>
      <c r="L306" s="33"/>
      <c r="M306" s="153" t="s">
        <v>1</v>
      </c>
      <c r="N306" s="154" t="s">
        <v>40</v>
      </c>
      <c r="O306" s="58"/>
      <c r="P306" s="155">
        <f t="shared" si="11"/>
        <v>0</v>
      </c>
      <c r="Q306" s="155">
        <v>0.00017</v>
      </c>
      <c r="R306" s="155">
        <f t="shared" si="12"/>
        <v>0.011101</v>
      </c>
      <c r="S306" s="155">
        <v>0</v>
      </c>
      <c r="T306" s="156">
        <f t="shared" si="1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57" t="s">
        <v>237</v>
      </c>
      <c r="AT306" s="157" t="s">
        <v>138</v>
      </c>
      <c r="AU306" s="157" t="s">
        <v>85</v>
      </c>
      <c r="AY306" s="17" t="s">
        <v>135</v>
      </c>
      <c r="BE306" s="158">
        <f t="shared" si="14"/>
        <v>0</v>
      </c>
      <c r="BF306" s="158">
        <f t="shared" si="15"/>
        <v>0</v>
      </c>
      <c r="BG306" s="158">
        <f t="shared" si="16"/>
        <v>0</v>
      </c>
      <c r="BH306" s="158">
        <f t="shared" si="17"/>
        <v>0</v>
      </c>
      <c r="BI306" s="158">
        <f t="shared" si="18"/>
        <v>0</v>
      </c>
      <c r="BJ306" s="17" t="s">
        <v>83</v>
      </c>
      <c r="BK306" s="158">
        <f t="shared" si="19"/>
        <v>0</v>
      </c>
      <c r="BL306" s="17" t="s">
        <v>237</v>
      </c>
      <c r="BM306" s="157" t="s">
        <v>434</v>
      </c>
    </row>
    <row r="307" spans="1:65" s="2" customFormat="1" ht="13.9" customHeight="1">
      <c r="A307" s="32"/>
      <c r="B307" s="144"/>
      <c r="C307" s="183" t="s">
        <v>435</v>
      </c>
      <c r="D307" s="183" t="s">
        <v>315</v>
      </c>
      <c r="E307" s="184" t="s">
        <v>436</v>
      </c>
      <c r="F307" s="185" t="s">
        <v>437</v>
      </c>
      <c r="G307" s="186" t="s">
        <v>220</v>
      </c>
      <c r="H307" s="187">
        <v>70</v>
      </c>
      <c r="I307" s="188"/>
      <c r="J307" s="189">
        <f t="shared" si="10"/>
        <v>0</v>
      </c>
      <c r="K307" s="190"/>
      <c r="L307" s="191"/>
      <c r="M307" s="192" t="s">
        <v>1</v>
      </c>
      <c r="N307" s="193" t="s">
        <v>40</v>
      </c>
      <c r="O307" s="58"/>
      <c r="P307" s="155">
        <f t="shared" si="11"/>
        <v>0</v>
      </c>
      <c r="Q307" s="155">
        <v>5E-05</v>
      </c>
      <c r="R307" s="155">
        <f t="shared" si="12"/>
        <v>0.0035</v>
      </c>
      <c r="S307" s="155">
        <v>0</v>
      </c>
      <c r="T307" s="156">
        <f t="shared" si="1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57" t="s">
        <v>318</v>
      </c>
      <c r="AT307" s="157" t="s">
        <v>315</v>
      </c>
      <c r="AU307" s="157" t="s">
        <v>85</v>
      </c>
      <c r="AY307" s="17" t="s">
        <v>135</v>
      </c>
      <c r="BE307" s="158">
        <f t="shared" si="14"/>
        <v>0</v>
      </c>
      <c r="BF307" s="158">
        <f t="shared" si="15"/>
        <v>0</v>
      </c>
      <c r="BG307" s="158">
        <f t="shared" si="16"/>
        <v>0</v>
      </c>
      <c r="BH307" s="158">
        <f t="shared" si="17"/>
        <v>0</v>
      </c>
      <c r="BI307" s="158">
        <f t="shared" si="18"/>
        <v>0</v>
      </c>
      <c r="BJ307" s="17" t="s">
        <v>83</v>
      </c>
      <c r="BK307" s="158">
        <f t="shared" si="19"/>
        <v>0</v>
      </c>
      <c r="BL307" s="17" t="s">
        <v>237</v>
      </c>
      <c r="BM307" s="157" t="s">
        <v>438</v>
      </c>
    </row>
    <row r="308" spans="1:65" s="2" customFormat="1" ht="22.15" customHeight="1">
      <c r="A308" s="32"/>
      <c r="B308" s="144"/>
      <c r="C308" s="145" t="s">
        <v>439</v>
      </c>
      <c r="D308" s="145" t="s">
        <v>138</v>
      </c>
      <c r="E308" s="146" t="s">
        <v>440</v>
      </c>
      <c r="F308" s="147" t="s">
        <v>441</v>
      </c>
      <c r="G308" s="148" t="s">
        <v>141</v>
      </c>
      <c r="H308" s="149">
        <v>42</v>
      </c>
      <c r="I308" s="150"/>
      <c r="J308" s="151">
        <f t="shared" si="10"/>
        <v>0</v>
      </c>
      <c r="K308" s="152"/>
      <c r="L308" s="33"/>
      <c r="M308" s="153" t="s">
        <v>1</v>
      </c>
      <c r="N308" s="154" t="s">
        <v>40</v>
      </c>
      <c r="O308" s="58"/>
      <c r="P308" s="155">
        <f t="shared" si="11"/>
        <v>0</v>
      </c>
      <c r="Q308" s="155">
        <v>5E-05</v>
      </c>
      <c r="R308" s="155">
        <f t="shared" si="12"/>
        <v>0.0021000000000000003</v>
      </c>
      <c r="S308" s="155">
        <v>0</v>
      </c>
      <c r="T308" s="156">
        <f t="shared" si="1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57" t="s">
        <v>237</v>
      </c>
      <c r="AT308" s="157" t="s">
        <v>138</v>
      </c>
      <c r="AU308" s="157" t="s">
        <v>85</v>
      </c>
      <c r="AY308" s="17" t="s">
        <v>135</v>
      </c>
      <c r="BE308" s="158">
        <f t="shared" si="14"/>
        <v>0</v>
      </c>
      <c r="BF308" s="158">
        <f t="shared" si="15"/>
        <v>0</v>
      </c>
      <c r="BG308" s="158">
        <f t="shared" si="16"/>
        <v>0</v>
      </c>
      <c r="BH308" s="158">
        <f t="shared" si="17"/>
        <v>0</v>
      </c>
      <c r="BI308" s="158">
        <f t="shared" si="18"/>
        <v>0</v>
      </c>
      <c r="BJ308" s="17" t="s">
        <v>83</v>
      </c>
      <c r="BK308" s="158">
        <f t="shared" si="19"/>
        <v>0</v>
      </c>
      <c r="BL308" s="17" t="s">
        <v>237</v>
      </c>
      <c r="BM308" s="157" t="s">
        <v>442</v>
      </c>
    </row>
    <row r="309" spans="1:65" s="2" customFormat="1" ht="22.15" customHeight="1">
      <c r="A309" s="32"/>
      <c r="B309" s="144"/>
      <c r="C309" s="145" t="s">
        <v>443</v>
      </c>
      <c r="D309" s="145" t="s">
        <v>138</v>
      </c>
      <c r="E309" s="146" t="s">
        <v>444</v>
      </c>
      <c r="F309" s="147" t="s">
        <v>445</v>
      </c>
      <c r="G309" s="148" t="s">
        <v>203</v>
      </c>
      <c r="H309" s="149">
        <v>1.193</v>
      </c>
      <c r="I309" s="150"/>
      <c r="J309" s="151">
        <f t="shared" si="10"/>
        <v>0</v>
      </c>
      <c r="K309" s="152"/>
      <c r="L309" s="33"/>
      <c r="M309" s="153" t="s">
        <v>1</v>
      </c>
      <c r="N309" s="154" t="s">
        <v>40</v>
      </c>
      <c r="O309" s="58"/>
      <c r="P309" s="155">
        <f t="shared" si="11"/>
        <v>0</v>
      </c>
      <c r="Q309" s="155">
        <v>0</v>
      </c>
      <c r="R309" s="155">
        <f t="shared" si="12"/>
        <v>0</v>
      </c>
      <c r="S309" s="155">
        <v>0</v>
      </c>
      <c r="T309" s="156">
        <f t="shared" si="13"/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57" t="s">
        <v>237</v>
      </c>
      <c r="AT309" s="157" t="s">
        <v>138</v>
      </c>
      <c r="AU309" s="157" t="s">
        <v>85</v>
      </c>
      <c r="AY309" s="17" t="s">
        <v>135</v>
      </c>
      <c r="BE309" s="158">
        <f t="shared" si="14"/>
        <v>0</v>
      </c>
      <c r="BF309" s="158">
        <f t="shared" si="15"/>
        <v>0</v>
      </c>
      <c r="BG309" s="158">
        <f t="shared" si="16"/>
        <v>0</v>
      </c>
      <c r="BH309" s="158">
        <f t="shared" si="17"/>
        <v>0</v>
      </c>
      <c r="BI309" s="158">
        <f t="shared" si="18"/>
        <v>0</v>
      </c>
      <c r="BJ309" s="17" t="s">
        <v>83</v>
      </c>
      <c r="BK309" s="158">
        <f t="shared" si="19"/>
        <v>0</v>
      </c>
      <c r="BL309" s="17" t="s">
        <v>237</v>
      </c>
      <c r="BM309" s="157" t="s">
        <v>446</v>
      </c>
    </row>
    <row r="310" spans="1:65" s="2" customFormat="1" ht="22.15" customHeight="1">
      <c r="A310" s="32"/>
      <c r="B310" s="144"/>
      <c r="C310" s="145" t="s">
        <v>447</v>
      </c>
      <c r="D310" s="145" t="s">
        <v>138</v>
      </c>
      <c r="E310" s="146" t="s">
        <v>448</v>
      </c>
      <c r="F310" s="147" t="s">
        <v>449</v>
      </c>
      <c r="G310" s="148" t="s">
        <v>203</v>
      </c>
      <c r="H310" s="149">
        <v>1.193</v>
      </c>
      <c r="I310" s="150"/>
      <c r="J310" s="151">
        <f t="shared" si="10"/>
        <v>0</v>
      </c>
      <c r="K310" s="152"/>
      <c r="L310" s="33"/>
      <c r="M310" s="153" t="s">
        <v>1</v>
      </c>
      <c r="N310" s="154" t="s">
        <v>40</v>
      </c>
      <c r="O310" s="58"/>
      <c r="P310" s="155">
        <f t="shared" si="11"/>
        <v>0</v>
      </c>
      <c r="Q310" s="155">
        <v>0</v>
      </c>
      <c r="R310" s="155">
        <f t="shared" si="12"/>
        <v>0</v>
      </c>
      <c r="S310" s="155">
        <v>0</v>
      </c>
      <c r="T310" s="156">
        <f t="shared" si="13"/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57" t="s">
        <v>237</v>
      </c>
      <c r="AT310" s="157" t="s">
        <v>138</v>
      </c>
      <c r="AU310" s="157" t="s">
        <v>85</v>
      </c>
      <c r="AY310" s="17" t="s">
        <v>135</v>
      </c>
      <c r="BE310" s="158">
        <f t="shared" si="14"/>
        <v>0</v>
      </c>
      <c r="BF310" s="158">
        <f t="shared" si="15"/>
        <v>0</v>
      </c>
      <c r="BG310" s="158">
        <f t="shared" si="16"/>
        <v>0</v>
      </c>
      <c r="BH310" s="158">
        <f t="shared" si="17"/>
        <v>0</v>
      </c>
      <c r="BI310" s="158">
        <f t="shared" si="18"/>
        <v>0</v>
      </c>
      <c r="BJ310" s="17" t="s">
        <v>83</v>
      </c>
      <c r="BK310" s="158">
        <f t="shared" si="19"/>
        <v>0</v>
      </c>
      <c r="BL310" s="17" t="s">
        <v>237</v>
      </c>
      <c r="BM310" s="157" t="s">
        <v>450</v>
      </c>
    </row>
    <row r="311" spans="2:63" s="12" customFormat="1" ht="22.9" customHeight="1">
      <c r="B311" s="131"/>
      <c r="D311" s="132" t="s">
        <v>74</v>
      </c>
      <c r="E311" s="142" t="s">
        <v>451</v>
      </c>
      <c r="F311" s="142" t="s">
        <v>452</v>
      </c>
      <c r="I311" s="134"/>
      <c r="J311" s="143">
        <f>BK311</f>
        <v>0</v>
      </c>
      <c r="L311" s="131"/>
      <c r="M311" s="136"/>
      <c r="N311" s="137"/>
      <c r="O311" s="137"/>
      <c r="P311" s="138">
        <f>SUM(P312:P401)</f>
        <v>0</v>
      </c>
      <c r="Q311" s="137"/>
      <c r="R311" s="138">
        <f>SUM(R312:R401)</f>
        <v>3.7249633999999996</v>
      </c>
      <c r="S311" s="137"/>
      <c r="T311" s="139">
        <f>SUM(T312:T401)</f>
        <v>9.57951</v>
      </c>
      <c r="AR311" s="132" t="s">
        <v>85</v>
      </c>
      <c r="AT311" s="140" t="s">
        <v>74</v>
      </c>
      <c r="AU311" s="140" t="s">
        <v>83</v>
      </c>
      <c r="AY311" s="132" t="s">
        <v>135</v>
      </c>
      <c r="BK311" s="141">
        <f>SUM(BK312:BK401)</f>
        <v>0</v>
      </c>
    </row>
    <row r="312" spans="1:65" s="2" customFormat="1" ht="13.9" customHeight="1">
      <c r="A312" s="32"/>
      <c r="B312" s="144"/>
      <c r="C312" s="145" t="s">
        <v>453</v>
      </c>
      <c r="D312" s="145" t="s">
        <v>138</v>
      </c>
      <c r="E312" s="146" t="s">
        <v>454</v>
      </c>
      <c r="F312" s="147" t="s">
        <v>455</v>
      </c>
      <c r="G312" s="148" t="s">
        <v>141</v>
      </c>
      <c r="H312" s="149">
        <v>117.54</v>
      </c>
      <c r="I312" s="150"/>
      <c r="J312" s="151">
        <f>ROUND(I312*H312,2)</f>
        <v>0</v>
      </c>
      <c r="K312" s="152"/>
      <c r="L312" s="33"/>
      <c r="M312" s="153" t="s">
        <v>1</v>
      </c>
      <c r="N312" s="154" t="s">
        <v>40</v>
      </c>
      <c r="O312" s="58"/>
      <c r="P312" s="155">
        <f>O312*H312</f>
        <v>0</v>
      </c>
      <c r="Q312" s="155">
        <v>0.0003</v>
      </c>
      <c r="R312" s="155">
        <f>Q312*H312</f>
        <v>0.035262</v>
      </c>
      <c r="S312" s="155">
        <v>0</v>
      </c>
      <c r="T312" s="156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57" t="s">
        <v>237</v>
      </c>
      <c r="AT312" s="157" t="s">
        <v>138</v>
      </c>
      <c r="AU312" s="157" t="s">
        <v>85</v>
      </c>
      <c r="AY312" s="17" t="s">
        <v>135</v>
      </c>
      <c r="BE312" s="158">
        <f>IF(N312="základní",J312,0)</f>
        <v>0</v>
      </c>
      <c r="BF312" s="158">
        <f>IF(N312="snížená",J312,0)</f>
        <v>0</v>
      </c>
      <c r="BG312" s="158">
        <f>IF(N312="zákl. přenesená",J312,0)</f>
        <v>0</v>
      </c>
      <c r="BH312" s="158">
        <f>IF(N312="sníž. přenesená",J312,0)</f>
        <v>0</v>
      </c>
      <c r="BI312" s="158">
        <f>IF(N312="nulová",J312,0)</f>
        <v>0</v>
      </c>
      <c r="BJ312" s="17" t="s">
        <v>83</v>
      </c>
      <c r="BK312" s="158">
        <f>ROUND(I312*H312,2)</f>
        <v>0</v>
      </c>
      <c r="BL312" s="17" t="s">
        <v>237</v>
      </c>
      <c r="BM312" s="157" t="s">
        <v>456</v>
      </c>
    </row>
    <row r="313" spans="2:51" s="13" customFormat="1" ht="12">
      <c r="B313" s="159"/>
      <c r="D313" s="160" t="s">
        <v>144</v>
      </c>
      <c r="E313" s="161" t="s">
        <v>1</v>
      </c>
      <c r="F313" s="162" t="s">
        <v>145</v>
      </c>
      <c r="H313" s="161" t="s">
        <v>1</v>
      </c>
      <c r="I313" s="163"/>
      <c r="L313" s="159"/>
      <c r="M313" s="164"/>
      <c r="N313" s="165"/>
      <c r="O313" s="165"/>
      <c r="P313" s="165"/>
      <c r="Q313" s="165"/>
      <c r="R313" s="165"/>
      <c r="S313" s="165"/>
      <c r="T313" s="166"/>
      <c r="AT313" s="161" t="s">
        <v>144</v>
      </c>
      <c r="AU313" s="161" t="s">
        <v>85</v>
      </c>
      <c r="AV313" s="13" t="s">
        <v>83</v>
      </c>
      <c r="AW313" s="13" t="s">
        <v>31</v>
      </c>
      <c r="AX313" s="13" t="s">
        <v>75</v>
      </c>
      <c r="AY313" s="161" t="s">
        <v>135</v>
      </c>
    </row>
    <row r="314" spans="2:51" s="14" customFormat="1" ht="33.75">
      <c r="B314" s="167"/>
      <c r="D314" s="160" t="s">
        <v>144</v>
      </c>
      <c r="E314" s="168" t="s">
        <v>1</v>
      </c>
      <c r="F314" s="169" t="s">
        <v>457</v>
      </c>
      <c r="H314" s="170">
        <v>51.228</v>
      </c>
      <c r="I314" s="171"/>
      <c r="L314" s="167"/>
      <c r="M314" s="172"/>
      <c r="N314" s="173"/>
      <c r="O314" s="173"/>
      <c r="P314" s="173"/>
      <c r="Q314" s="173"/>
      <c r="R314" s="173"/>
      <c r="S314" s="173"/>
      <c r="T314" s="174"/>
      <c r="AT314" s="168" t="s">
        <v>144</v>
      </c>
      <c r="AU314" s="168" t="s">
        <v>85</v>
      </c>
      <c r="AV314" s="14" t="s">
        <v>85</v>
      </c>
      <c r="AW314" s="14" t="s">
        <v>31</v>
      </c>
      <c r="AX314" s="14" t="s">
        <v>75</v>
      </c>
      <c r="AY314" s="168" t="s">
        <v>135</v>
      </c>
    </row>
    <row r="315" spans="2:51" s="13" customFormat="1" ht="12">
      <c r="B315" s="159"/>
      <c r="D315" s="160" t="s">
        <v>144</v>
      </c>
      <c r="E315" s="161" t="s">
        <v>1</v>
      </c>
      <c r="F315" s="162" t="s">
        <v>155</v>
      </c>
      <c r="H315" s="161" t="s">
        <v>1</v>
      </c>
      <c r="I315" s="163"/>
      <c r="L315" s="159"/>
      <c r="M315" s="164"/>
      <c r="N315" s="165"/>
      <c r="O315" s="165"/>
      <c r="P315" s="165"/>
      <c r="Q315" s="165"/>
      <c r="R315" s="165"/>
      <c r="S315" s="165"/>
      <c r="T315" s="166"/>
      <c r="AT315" s="161" t="s">
        <v>144</v>
      </c>
      <c r="AU315" s="161" t="s">
        <v>85</v>
      </c>
      <c r="AV315" s="13" t="s">
        <v>83</v>
      </c>
      <c r="AW315" s="13" t="s">
        <v>31</v>
      </c>
      <c r="AX315" s="13" t="s">
        <v>75</v>
      </c>
      <c r="AY315" s="161" t="s">
        <v>135</v>
      </c>
    </row>
    <row r="316" spans="2:51" s="14" customFormat="1" ht="12">
      <c r="B316" s="167"/>
      <c r="D316" s="160" t="s">
        <v>144</v>
      </c>
      <c r="E316" s="168" t="s">
        <v>1</v>
      </c>
      <c r="F316" s="169" t="s">
        <v>458</v>
      </c>
      <c r="H316" s="170">
        <v>6.624</v>
      </c>
      <c r="I316" s="171"/>
      <c r="L316" s="167"/>
      <c r="M316" s="172"/>
      <c r="N316" s="173"/>
      <c r="O316" s="173"/>
      <c r="P316" s="173"/>
      <c r="Q316" s="173"/>
      <c r="R316" s="173"/>
      <c r="S316" s="173"/>
      <c r="T316" s="174"/>
      <c r="AT316" s="168" t="s">
        <v>144</v>
      </c>
      <c r="AU316" s="168" t="s">
        <v>85</v>
      </c>
      <c r="AV316" s="14" t="s">
        <v>85</v>
      </c>
      <c r="AW316" s="14" t="s">
        <v>31</v>
      </c>
      <c r="AX316" s="14" t="s">
        <v>75</v>
      </c>
      <c r="AY316" s="168" t="s">
        <v>135</v>
      </c>
    </row>
    <row r="317" spans="2:51" s="13" customFormat="1" ht="12">
      <c r="B317" s="159"/>
      <c r="D317" s="160" t="s">
        <v>144</v>
      </c>
      <c r="E317" s="161" t="s">
        <v>1</v>
      </c>
      <c r="F317" s="162" t="s">
        <v>147</v>
      </c>
      <c r="H317" s="161" t="s">
        <v>1</v>
      </c>
      <c r="I317" s="163"/>
      <c r="L317" s="159"/>
      <c r="M317" s="164"/>
      <c r="N317" s="165"/>
      <c r="O317" s="165"/>
      <c r="P317" s="165"/>
      <c r="Q317" s="165"/>
      <c r="R317" s="165"/>
      <c r="S317" s="165"/>
      <c r="T317" s="166"/>
      <c r="AT317" s="161" t="s">
        <v>144</v>
      </c>
      <c r="AU317" s="161" t="s">
        <v>85</v>
      </c>
      <c r="AV317" s="13" t="s">
        <v>83</v>
      </c>
      <c r="AW317" s="13" t="s">
        <v>31</v>
      </c>
      <c r="AX317" s="13" t="s">
        <v>75</v>
      </c>
      <c r="AY317" s="161" t="s">
        <v>135</v>
      </c>
    </row>
    <row r="318" spans="2:51" s="14" customFormat="1" ht="33.75">
      <c r="B318" s="167"/>
      <c r="D318" s="160" t="s">
        <v>144</v>
      </c>
      <c r="E318" s="168" t="s">
        <v>1</v>
      </c>
      <c r="F318" s="169" t="s">
        <v>459</v>
      </c>
      <c r="H318" s="170">
        <v>51.228</v>
      </c>
      <c r="I318" s="171"/>
      <c r="L318" s="167"/>
      <c r="M318" s="172"/>
      <c r="N318" s="173"/>
      <c r="O318" s="173"/>
      <c r="P318" s="173"/>
      <c r="Q318" s="173"/>
      <c r="R318" s="173"/>
      <c r="S318" s="173"/>
      <c r="T318" s="174"/>
      <c r="AT318" s="168" t="s">
        <v>144</v>
      </c>
      <c r="AU318" s="168" t="s">
        <v>85</v>
      </c>
      <c r="AV318" s="14" t="s">
        <v>85</v>
      </c>
      <c r="AW318" s="14" t="s">
        <v>31</v>
      </c>
      <c r="AX318" s="14" t="s">
        <v>75</v>
      </c>
      <c r="AY318" s="168" t="s">
        <v>135</v>
      </c>
    </row>
    <row r="319" spans="2:51" s="13" customFormat="1" ht="12">
      <c r="B319" s="159"/>
      <c r="D319" s="160" t="s">
        <v>144</v>
      </c>
      <c r="E319" s="161" t="s">
        <v>1</v>
      </c>
      <c r="F319" s="162" t="s">
        <v>159</v>
      </c>
      <c r="H319" s="161" t="s">
        <v>1</v>
      </c>
      <c r="I319" s="163"/>
      <c r="L319" s="159"/>
      <c r="M319" s="164"/>
      <c r="N319" s="165"/>
      <c r="O319" s="165"/>
      <c r="P319" s="165"/>
      <c r="Q319" s="165"/>
      <c r="R319" s="165"/>
      <c r="S319" s="165"/>
      <c r="T319" s="166"/>
      <c r="AT319" s="161" t="s">
        <v>144</v>
      </c>
      <c r="AU319" s="161" t="s">
        <v>85</v>
      </c>
      <c r="AV319" s="13" t="s">
        <v>83</v>
      </c>
      <c r="AW319" s="13" t="s">
        <v>31</v>
      </c>
      <c r="AX319" s="13" t="s">
        <v>75</v>
      </c>
      <c r="AY319" s="161" t="s">
        <v>135</v>
      </c>
    </row>
    <row r="320" spans="2:51" s="14" customFormat="1" ht="12">
      <c r="B320" s="167"/>
      <c r="D320" s="160" t="s">
        <v>144</v>
      </c>
      <c r="E320" s="168" t="s">
        <v>1</v>
      </c>
      <c r="F320" s="169" t="s">
        <v>460</v>
      </c>
      <c r="H320" s="170">
        <v>8.46</v>
      </c>
      <c r="I320" s="171"/>
      <c r="L320" s="167"/>
      <c r="M320" s="172"/>
      <c r="N320" s="173"/>
      <c r="O320" s="173"/>
      <c r="P320" s="173"/>
      <c r="Q320" s="173"/>
      <c r="R320" s="173"/>
      <c r="S320" s="173"/>
      <c r="T320" s="174"/>
      <c r="AT320" s="168" t="s">
        <v>144</v>
      </c>
      <c r="AU320" s="168" t="s">
        <v>85</v>
      </c>
      <c r="AV320" s="14" t="s">
        <v>85</v>
      </c>
      <c r="AW320" s="14" t="s">
        <v>31</v>
      </c>
      <c r="AX320" s="14" t="s">
        <v>75</v>
      </c>
      <c r="AY320" s="168" t="s">
        <v>135</v>
      </c>
    </row>
    <row r="321" spans="2:51" s="15" customFormat="1" ht="12">
      <c r="B321" s="175"/>
      <c r="D321" s="160" t="s">
        <v>144</v>
      </c>
      <c r="E321" s="176" t="s">
        <v>1</v>
      </c>
      <c r="F321" s="177" t="s">
        <v>149</v>
      </c>
      <c r="H321" s="178">
        <v>117.54</v>
      </c>
      <c r="I321" s="179"/>
      <c r="L321" s="175"/>
      <c r="M321" s="180"/>
      <c r="N321" s="181"/>
      <c r="O321" s="181"/>
      <c r="P321" s="181"/>
      <c r="Q321" s="181"/>
      <c r="R321" s="181"/>
      <c r="S321" s="181"/>
      <c r="T321" s="182"/>
      <c r="AT321" s="176" t="s">
        <v>144</v>
      </c>
      <c r="AU321" s="176" t="s">
        <v>85</v>
      </c>
      <c r="AV321" s="15" t="s">
        <v>142</v>
      </c>
      <c r="AW321" s="15" t="s">
        <v>31</v>
      </c>
      <c r="AX321" s="15" t="s">
        <v>83</v>
      </c>
      <c r="AY321" s="176" t="s">
        <v>135</v>
      </c>
    </row>
    <row r="322" spans="1:65" s="2" customFormat="1" ht="13.9" customHeight="1">
      <c r="A322" s="32"/>
      <c r="B322" s="144"/>
      <c r="C322" s="145" t="s">
        <v>226</v>
      </c>
      <c r="D322" s="145" t="s">
        <v>138</v>
      </c>
      <c r="E322" s="146" t="s">
        <v>461</v>
      </c>
      <c r="F322" s="147" t="s">
        <v>462</v>
      </c>
      <c r="G322" s="148" t="s">
        <v>141</v>
      </c>
      <c r="H322" s="149">
        <v>20.852</v>
      </c>
      <c r="I322" s="150"/>
      <c r="J322" s="151">
        <f>ROUND(I322*H322,2)</f>
        <v>0</v>
      </c>
      <c r="K322" s="152"/>
      <c r="L322" s="33"/>
      <c r="M322" s="153" t="s">
        <v>1</v>
      </c>
      <c r="N322" s="154" t="s">
        <v>40</v>
      </c>
      <c r="O322" s="58"/>
      <c r="P322" s="155">
        <f>O322*H322</f>
        <v>0</v>
      </c>
      <c r="Q322" s="155">
        <v>0</v>
      </c>
      <c r="R322" s="155">
        <f>Q322*H322</f>
        <v>0</v>
      </c>
      <c r="S322" s="155">
        <v>0</v>
      </c>
      <c r="T322" s="156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57" t="s">
        <v>237</v>
      </c>
      <c r="AT322" s="157" t="s">
        <v>138</v>
      </c>
      <c r="AU322" s="157" t="s">
        <v>85</v>
      </c>
      <c r="AY322" s="17" t="s">
        <v>135</v>
      </c>
      <c r="BE322" s="158">
        <f>IF(N322="základní",J322,0)</f>
        <v>0</v>
      </c>
      <c r="BF322" s="158">
        <f>IF(N322="snížená",J322,0)</f>
        <v>0</v>
      </c>
      <c r="BG322" s="158">
        <f>IF(N322="zákl. přenesená",J322,0)</f>
        <v>0</v>
      </c>
      <c r="BH322" s="158">
        <f>IF(N322="sníž. přenesená",J322,0)</f>
        <v>0</v>
      </c>
      <c r="BI322" s="158">
        <f>IF(N322="nulová",J322,0)</f>
        <v>0</v>
      </c>
      <c r="BJ322" s="17" t="s">
        <v>83</v>
      </c>
      <c r="BK322" s="158">
        <f>ROUND(I322*H322,2)</f>
        <v>0</v>
      </c>
      <c r="BL322" s="17" t="s">
        <v>237</v>
      </c>
      <c r="BM322" s="157" t="s">
        <v>463</v>
      </c>
    </row>
    <row r="323" spans="2:51" s="13" customFormat="1" ht="12">
      <c r="B323" s="159"/>
      <c r="D323" s="160" t="s">
        <v>144</v>
      </c>
      <c r="E323" s="161" t="s">
        <v>1</v>
      </c>
      <c r="F323" s="162" t="s">
        <v>145</v>
      </c>
      <c r="H323" s="161" t="s">
        <v>1</v>
      </c>
      <c r="I323" s="163"/>
      <c r="L323" s="159"/>
      <c r="M323" s="164"/>
      <c r="N323" s="165"/>
      <c r="O323" s="165"/>
      <c r="P323" s="165"/>
      <c r="Q323" s="165"/>
      <c r="R323" s="165"/>
      <c r="S323" s="165"/>
      <c r="T323" s="166"/>
      <c r="AT323" s="161" t="s">
        <v>144</v>
      </c>
      <c r="AU323" s="161" t="s">
        <v>85</v>
      </c>
      <c r="AV323" s="13" t="s">
        <v>83</v>
      </c>
      <c r="AW323" s="13" t="s">
        <v>31</v>
      </c>
      <c r="AX323" s="13" t="s">
        <v>75</v>
      </c>
      <c r="AY323" s="161" t="s">
        <v>135</v>
      </c>
    </row>
    <row r="324" spans="2:51" s="14" customFormat="1" ht="33.75">
      <c r="B324" s="167"/>
      <c r="D324" s="160" t="s">
        <v>144</v>
      </c>
      <c r="E324" s="168" t="s">
        <v>1</v>
      </c>
      <c r="F324" s="169" t="s">
        <v>464</v>
      </c>
      <c r="H324" s="170">
        <v>5.692</v>
      </c>
      <c r="I324" s="171"/>
      <c r="L324" s="167"/>
      <c r="M324" s="172"/>
      <c r="N324" s="173"/>
      <c r="O324" s="173"/>
      <c r="P324" s="173"/>
      <c r="Q324" s="173"/>
      <c r="R324" s="173"/>
      <c r="S324" s="173"/>
      <c r="T324" s="174"/>
      <c r="AT324" s="168" t="s">
        <v>144</v>
      </c>
      <c r="AU324" s="168" t="s">
        <v>85</v>
      </c>
      <c r="AV324" s="14" t="s">
        <v>85</v>
      </c>
      <c r="AW324" s="14" t="s">
        <v>31</v>
      </c>
      <c r="AX324" s="14" t="s">
        <v>75</v>
      </c>
      <c r="AY324" s="168" t="s">
        <v>135</v>
      </c>
    </row>
    <row r="325" spans="2:51" s="14" customFormat="1" ht="12">
      <c r="B325" s="167"/>
      <c r="D325" s="160" t="s">
        <v>144</v>
      </c>
      <c r="E325" s="168" t="s">
        <v>1</v>
      </c>
      <c r="F325" s="169" t="s">
        <v>465</v>
      </c>
      <c r="H325" s="170">
        <v>3.84</v>
      </c>
      <c r="I325" s="171"/>
      <c r="L325" s="167"/>
      <c r="M325" s="172"/>
      <c r="N325" s="173"/>
      <c r="O325" s="173"/>
      <c r="P325" s="173"/>
      <c r="Q325" s="173"/>
      <c r="R325" s="173"/>
      <c r="S325" s="173"/>
      <c r="T325" s="174"/>
      <c r="AT325" s="168" t="s">
        <v>144</v>
      </c>
      <c r="AU325" s="168" t="s">
        <v>85</v>
      </c>
      <c r="AV325" s="14" t="s">
        <v>85</v>
      </c>
      <c r="AW325" s="14" t="s">
        <v>31</v>
      </c>
      <c r="AX325" s="14" t="s">
        <v>75</v>
      </c>
      <c r="AY325" s="168" t="s">
        <v>135</v>
      </c>
    </row>
    <row r="326" spans="2:51" s="13" customFormat="1" ht="12">
      <c r="B326" s="159"/>
      <c r="D326" s="160" t="s">
        <v>144</v>
      </c>
      <c r="E326" s="161" t="s">
        <v>1</v>
      </c>
      <c r="F326" s="162" t="s">
        <v>155</v>
      </c>
      <c r="H326" s="161" t="s">
        <v>1</v>
      </c>
      <c r="I326" s="163"/>
      <c r="L326" s="159"/>
      <c r="M326" s="164"/>
      <c r="N326" s="165"/>
      <c r="O326" s="165"/>
      <c r="P326" s="165"/>
      <c r="Q326" s="165"/>
      <c r="R326" s="165"/>
      <c r="S326" s="165"/>
      <c r="T326" s="166"/>
      <c r="AT326" s="161" t="s">
        <v>144</v>
      </c>
      <c r="AU326" s="161" t="s">
        <v>85</v>
      </c>
      <c r="AV326" s="13" t="s">
        <v>83</v>
      </c>
      <c r="AW326" s="13" t="s">
        <v>31</v>
      </c>
      <c r="AX326" s="13" t="s">
        <v>75</v>
      </c>
      <c r="AY326" s="161" t="s">
        <v>135</v>
      </c>
    </row>
    <row r="327" spans="2:51" s="14" customFormat="1" ht="12">
      <c r="B327" s="167"/>
      <c r="D327" s="160" t="s">
        <v>144</v>
      </c>
      <c r="E327" s="168" t="s">
        <v>1</v>
      </c>
      <c r="F327" s="169" t="s">
        <v>466</v>
      </c>
      <c r="H327" s="170">
        <v>0.736</v>
      </c>
      <c r="I327" s="171"/>
      <c r="L327" s="167"/>
      <c r="M327" s="172"/>
      <c r="N327" s="173"/>
      <c r="O327" s="173"/>
      <c r="P327" s="173"/>
      <c r="Q327" s="173"/>
      <c r="R327" s="173"/>
      <c r="S327" s="173"/>
      <c r="T327" s="174"/>
      <c r="AT327" s="168" t="s">
        <v>144</v>
      </c>
      <c r="AU327" s="168" t="s">
        <v>85</v>
      </c>
      <c r="AV327" s="14" t="s">
        <v>85</v>
      </c>
      <c r="AW327" s="14" t="s">
        <v>31</v>
      </c>
      <c r="AX327" s="14" t="s">
        <v>75</v>
      </c>
      <c r="AY327" s="168" t="s">
        <v>135</v>
      </c>
    </row>
    <row r="328" spans="2:51" s="13" customFormat="1" ht="12">
      <c r="B328" s="159"/>
      <c r="D328" s="160" t="s">
        <v>144</v>
      </c>
      <c r="E328" s="161" t="s">
        <v>1</v>
      </c>
      <c r="F328" s="162" t="s">
        <v>147</v>
      </c>
      <c r="H328" s="161" t="s">
        <v>1</v>
      </c>
      <c r="I328" s="163"/>
      <c r="L328" s="159"/>
      <c r="M328" s="164"/>
      <c r="N328" s="165"/>
      <c r="O328" s="165"/>
      <c r="P328" s="165"/>
      <c r="Q328" s="165"/>
      <c r="R328" s="165"/>
      <c r="S328" s="165"/>
      <c r="T328" s="166"/>
      <c r="AT328" s="161" t="s">
        <v>144</v>
      </c>
      <c r="AU328" s="161" t="s">
        <v>85</v>
      </c>
      <c r="AV328" s="13" t="s">
        <v>83</v>
      </c>
      <c r="AW328" s="13" t="s">
        <v>31</v>
      </c>
      <c r="AX328" s="13" t="s">
        <v>75</v>
      </c>
      <c r="AY328" s="161" t="s">
        <v>135</v>
      </c>
    </row>
    <row r="329" spans="2:51" s="14" customFormat="1" ht="33.75">
      <c r="B329" s="167"/>
      <c r="D329" s="160" t="s">
        <v>144</v>
      </c>
      <c r="E329" s="168" t="s">
        <v>1</v>
      </c>
      <c r="F329" s="169" t="s">
        <v>467</v>
      </c>
      <c r="H329" s="170">
        <v>5.692</v>
      </c>
      <c r="I329" s="171"/>
      <c r="L329" s="167"/>
      <c r="M329" s="172"/>
      <c r="N329" s="173"/>
      <c r="O329" s="173"/>
      <c r="P329" s="173"/>
      <c r="Q329" s="173"/>
      <c r="R329" s="173"/>
      <c r="S329" s="173"/>
      <c r="T329" s="174"/>
      <c r="AT329" s="168" t="s">
        <v>144</v>
      </c>
      <c r="AU329" s="168" t="s">
        <v>85</v>
      </c>
      <c r="AV329" s="14" t="s">
        <v>85</v>
      </c>
      <c r="AW329" s="14" t="s">
        <v>31</v>
      </c>
      <c r="AX329" s="14" t="s">
        <v>75</v>
      </c>
      <c r="AY329" s="168" t="s">
        <v>135</v>
      </c>
    </row>
    <row r="330" spans="2:51" s="14" customFormat="1" ht="12">
      <c r="B330" s="167"/>
      <c r="D330" s="160" t="s">
        <v>144</v>
      </c>
      <c r="E330" s="168" t="s">
        <v>1</v>
      </c>
      <c r="F330" s="169" t="s">
        <v>468</v>
      </c>
      <c r="H330" s="170">
        <v>3.952</v>
      </c>
      <c r="I330" s="171"/>
      <c r="L330" s="167"/>
      <c r="M330" s="172"/>
      <c r="N330" s="173"/>
      <c r="O330" s="173"/>
      <c r="P330" s="173"/>
      <c r="Q330" s="173"/>
      <c r="R330" s="173"/>
      <c r="S330" s="173"/>
      <c r="T330" s="174"/>
      <c r="AT330" s="168" t="s">
        <v>144</v>
      </c>
      <c r="AU330" s="168" t="s">
        <v>85</v>
      </c>
      <c r="AV330" s="14" t="s">
        <v>85</v>
      </c>
      <c r="AW330" s="14" t="s">
        <v>31</v>
      </c>
      <c r="AX330" s="14" t="s">
        <v>75</v>
      </c>
      <c r="AY330" s="168" t="s">
        <v>135</v>
      </c>
    </row>
    <row r="331" spans="2:51" s="13" customFormat="1" ht="12">
      <c r="B331" s="159"/>
      <c r="D331" s="160" t="s">
        <v>144</v>
      </c>
      <c r="E331" s="161" t="s">
        <v>1</v>
      </c>
      <c r="F331" s="162" t="s">
        <v>159</v>
      </c>
      <c r="H331" s="161" t="s">
        <v>1</v>
      </c>
      <c r="I331" s="163"/>
      <c r="L331" s="159"/>
      <c r="M331" s="164"/>
      <c r="N331" s="165"/>
      <c r="O331" s="165"/>
      <c r="P331" s="165"/>
      <c r="Q331" s="165"/>
      <c r="R331" s="165"/>
      <c r="S331" s="165"/>
      <c r="T331" s="166"/>
      <c r="AT331" s="161" t="s">
        <v>144</v>
      </c>
      <c r="AU331" s="161" t="s">
        <v>85</v>
      </c>
      <c r="AV331" s="13" t="s">
        <v>83</v>
      </c>
      <c r="AW331" s="13" t="s">
        <v>31</v>
      </c>
      <c r="AX331" s="13" t="s">
        <v>75</v>
      </c>
      <c r="AY331" s="161" t="s">
        <v>135</v>
      </c>
    </row>
    <row r="332" spans="2:51" s="14" customFormat="1" ht="12">
      <c r="B332" s="167"/>
      <c r="D332" s="160" t="s">
        <v>144</v>
      </c>
      <c r="E332" s="168" t="s">
        <v>1</v>
      </c>
      <c r="F332" s="169" t="s">
        <v>469</v>
      </c>
      <c r="H332" s="170">
        <v>0.94</v>
      </c>
      <c r="I332" s="171"/>
      <c r="L332" s="167"/>
      <c r="M332" s="172"/>
      <c r="N332" s="173"/>
      <c r="O332" s="173"/>
      <c r="P332" s="173"/>
      <c r="Q332" s="173"/>
      <c r="R332" s="173"/>
      <c r="S332" s="173"/>
      <c r="T332" s="174"/>
      <c r="AT332" s="168" t="s">
        <v>144</v>
      </c>
      <c r="AU332" s="168" t="s">
        <v>85</v>
      </c>
      <c r="AV332" s="14" t="s">
        <v>85</v>
      </c>
      <c r="AW332" s="14" t="s">
        <v>31</v>
      </c>
      <c r="AX332" s="14" t="s">
        <v>75</v>
      </c>
      <c r="AY332" s="168" t="s">
        <v>135</v>
      </c>
    </row>
    <row r="333" spans="2:51" s="15" customFormat="1" ht="12">
      <c r="B333" s="175"/>
      <c r="D333" s="160" t="s">
        <v>144</v>
      </c>
      <c r="E333" s="176" t="s">
        <v>1</v>
      </c>
      <c r="F333" s="177" t="s">
        <v>149</v>
      </c>
      <c r="H333" s="178">
        <v>20.852</v>
      </c>
      <c r="I333" s="179"/>
      <c r="L333" s="175"/>
      <c r="M333" s="180"/>
      <c r="N333" s="181"/>
      <c r="O333" s="181"/>
      <c r="P333" s="181"/>
      <c r="Q333" s="181"/>
      <c r="R333" s="181"/>
      <c r="S333" s="181"/>
      <c r="T333" s="182"/>
      <c r="AT333" s="176" t="s">
        <v>144</v>
      </c>
      <c r="AU333" s="176" t="s">
        <v>85</v>
      </c>
      <c r="AV333" s="15" t="s">
        <v>142</v>
      </c>
      <c r="AW333" s="15" t="s">
        <v>31</v>
      </c>
      <c r="AX333" s="15" t="s">
        <v>83</v>
      </c>
      <c r="AY333" s="176" t="s">
        <v>135</v>
      </c>
    </row>
    <row r="334" spans="1:65" s="2" customFormat="1" ht="13.9" customHeight="1">
      <c r="A334" s="32"/>
      <c r="B334" s="144"/>
      <c r="C334" s="183" t="s">
        <v>470</v>
      </c>
      <c r="D334" s="183" t="s">
        <v>315</v>
      </c>
      <c r="E334" s="184" t="s">
        <v>427</v>
      </c>
      <c r="F334" s="185" t="s">
        <v>428</v>
      </c>
      <c r="G334" s="186" t="s">
        <v>429</v>
      </c>
      <c r="H334" s="187">
        <v>24</v>
      </c>
      <c r="I334" s="188"/>
      <c r="J334" s="189">
        <f>ROUND(I334*H334,2)</f>
        <v>0</v>
      </c>
      <c r="K334" s="190"/>
      <c r="L334" s="191"/>
      <c r="M334" s="192" t="s">
        <v>1</v>
      </c>
      <c r="N334" s="193" t="s">
        <v>40</v>
      </c>
      <c r="O334" s="58"/>
      <c r="P334" s="155">
        <f>O334*H334</f>
        <v>0</v>
      </c>
      <c r="Q334" s="155">
        <v>0.001</v>
      </c>
      <c r="R334" s="155">
        <f>Q334*H334</f>
        <v>0.024</v>
      </c>
      <c r="S334" s="155">
        <v>0</v>
      </c>
      <c r="T334" s="156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57" t="s">
        <v>318</v>
      </c>
      <c r="AT334" s="157" t="s">
        <v>315</v>
      </c>
      <c r="AU334" s="157" t="s">
        <v>85</v>
      </c>
      <c r="AY334" s="17" t="s">
        <v>135</v>
      </c>
      <c r="BE334" s="158">
        <f>IF(N334="základní",J334,0)</f>
        <v>0</v>
      </c>
      <c r="BF334" s="158">
        <f>IF(N334="snížená",J334,0)</f>
        <v>0</v>
      </c>
      <c r="BG334" s="158">
        <f>IF(N334="zákl. přenesená",J334,0)</f>
        <v>0</v>
      </c>
      <c r="BH334" s="158">
        <f>IF(N334="sníž. přenesená",J334,0)</f>
        <v>0</v>
      </c>
      <c r="BI334" s="158">
        <f>IF(N334="nulová",J334,0)</f>
        <v>0</v>
      </c>
      <c r="BJ334" s="17" t="s">
        <v>83</v>
      </c>
      <c r="BK334" s="158">
        <f>ROUND(I334*H334,2)</f>
        <v>0</v>
      </c>
      <c r="BL334" s="17" t="s">
        <v>237</v>
      </c>
      <c r="BM334" s="157" t="s">
        <v>471</v>
      </c>
    </row>
    <row r="335" spans="1:65" s="2" customFormat="1" ht="13.9" customHeight="1">
      <c r="A335" s="32"/>
      <c r="B335" s="144"/>
      <c r="C335" s="145" t="s">
        <v>472</v>
      </c>
      <c r="D335" s="145" t="s">
        <v>138</v>
      </c>
      <c r="E335" s="146" t="s">
        <v>473</v>
      </c>
      <c r="F335" s="147" t="s">
        <v>474</v>
      </c>
      <c r="G335" s="148" t="s">
        <v>141</v>
      </c>
      <c r="H335" s="149">
        <v>117.54</v>
      </c>
      <c r="I335" s="150"/>
      <c r="J335" s="151">
        <f>ROUND(I335*H335,2)</f>
        <v>0</v>
      </c>
      <c r="K335" s="152"/>
      <c r="L335" s="33"/>
      <c r="M335" s="153" t="s">
        <v>1</v>
      </c>
      <c r="N335" s="154" t="s">
        <v>40</v>
      </c>
      <c r="O335" s="58"/>
      <c r="P335" s="155">
        <f>O335*H335</f>
        <v>0</v>
      </c>
      <c r="Q335" s="155">
        <v>0.0045</v>
      </c>
      <c r="R335" s="155">
        <f>Q335*H335</f>
        <v>0.52893</v>
      </c>
      <c r="S335" s="155">
        <v>0</v>
      </c>
      <c r="T335" s="156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57" t="s">
        <v>237</v>
      </c>
      <c r="AT335" s="157" t="s">
        <v>138</v>
      </c>
      <c r="AU335" s="157" t="s">
        <v>85</v>
      </c>
      <c r="AY335" s="17" t="s">
        <v>135</v>
      </c>
      <c r="BE335" s="158">
        <f>IF(N335="základní",J335,0)</f>
        <v>0</v>
      </c>
      <c r="BF335" s="158">
        <f>IF(N335="snížená",J335,0)</f>
        <v>0</v>
      </c>
      <c r="BG335" s="158">
        <f>IF(N335="zákl. přenesená",J335,0)</f>
        <v>0</v>
      </c>
      <c r="BH335" s="158">
        <f>IF(N335="sníž. přenesená",J335,0)</f>
        <v>0</v>
      </c>
      <c r="BI335" s="158">
        <f>IF(N335="nulová",J335,0)</f>
        <v>0</v>
      </c>
      <c r="BJ335" s="17" t="s">
        <v>83</v>
      </c>
      <c r="BK335" s="158">
        <f>ROUND(I335*H335,2)</f>
        <v>0</v>
      </c>
      <c r="BL335" s="17" t="s">
        <v>237</v>
      </c>
      <c r="BM335" s="157" t="s">
        <v>475</v>
      </c>
    </row>
    <row r="336" spans="1:65" s="2" customFormat="1" ht="22.15" customHeight="1">
      <c r="A336" s="32"/>
      <c r="B336" s="144"/>
      <c r="C336" s="145" t="s">
        <v>476</v>
      </c>
      <c r="D336" s="145" t="s">
        <v>138</v>
      </c>
      <c r="E336" s="146" t="s">
        <v>477</v>
      </c>
      <c r="F336" s="147" t="s">
        <v>478</v>
      </c>
      <c r="G336" s="148" t="s">
        <v>141</v>
      </c>
      <c r="H336" s="149">
        <v>822.78</v>
      </c>
      <c r="I336" s="150"/>
      <c r="J336" s="151">
        <f>ROUND(I336*H336,2)</f>
        <v>0</v>
      </c>
      <c r="K336" s="152"/>
      <c r="L336" s="33"/>
      <c r="M336" s="153" t="s">
        <v>1</v>
      </c>
      <c r="N336" s="154" t="s">
        <v>40</v>
      </c>
      <c r="O336" s="58"/>
      <c r="P336" s="155">
        <f>O336*H336</f>
        <v>0</v>
      </c>
      <c r="Q336" s="155">
        <v>0.00145</v>
      </c>
      <c r="R336" s="155">
        <f>Q336*H336</f>
        <v>1.193031</v>
      </c>
      <c r="S336" s="155">
        <v>0</v>
      </c>
      <c r="T336" s="156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57" t="s">
        <v>237</v>
      </c>
      <c r="AT336" s="157" t="s">
        <v>138</v>
      </c>
      <c r="AU336" s="157" t="s">
        <v>85</v>
      </c>
      <c r="AY336" s="17" t="s">
        <v>135</v>
      </c>
      <c r="BE336" s="158">
        <f>IF(N336="základní",J336,0)</f>
        <v>0</v>
      </c>
      <c r="BF336" s="158">
        <f>IF(N336="snížená",J336,0)</f>
        <v>0</v>
      </c>
      <c r="BG336" s="158">
        <f>IF(N336="zákl. přenesená",J336,0)</f>
        <v>0</v>
      </c>
      <c r="BH336" s="158">
        <f>IF(N336="sníž. přenesená",J336,0)</f>
        <v>0</v>
      </c>
      <c r="BI336" s="158">
        <f>IF(N336="nulová",J336,0)</f>
        <v>0</v>
      </c>
      <c r="BJ336" s="17" t="s">
        <v>83</v>
      </c>
      <c r="BK336" s="158">
        <f>ROUND(I336*H336,2)</f>
        <v>0</v>
      </c>
      <c r="BL336" s="17" t="s">
        <v>237</v>
      </c>
      <c r="BM336" s="157" t="s">
        <v>479</v>
      </c>
    </row>
    <row r="337" spans="2:51" s="14" customFormat="1" ht="12">
      <c r="B337" s="167"/>
      <c r="D337" s="160" t="s">
        <v>144</v>
      </c>
      <c r="F337" s="169" t="s">
        <v>480</v>
      </c>
      <c r="H337" s="170">
        <v>822.78</v>
      </c>
      <c r="I337" s="171"/>
      <c r="L337" s="167"/>
      <c r="M337" s="172"/>
      <c r="N337" s="173"/>
      <c r="O337" s="173"/>
      <c r="P337" s="173"/>
      <c r="Q337" s="173"/>
      <c r="R337" s="173"/>
      <c r="S337" s="173"/>
      <c r="T337" s="174"/>
      <c r="AT337" s="168" t="s">
        <v>144</v>
      </c>
      <c r="AU337" s="168" t="s">
        <v>85</v>
      </c>
      <c r="AV337" s="14" t="s">
        <v>85</v>
      </c>
      <c r="AW337" s="14" t="s">
        <v>3</v>
      </c>
      <c r="AX337" s="14" t="s">
        <v>83</v>
      </c>
      <c r="AY337" s="168" t="s">
        <v>135</v>
      </c>
    </row>
    <row r="338" spans="1:65" s="2" customFormat="1" ht="22.15" customHeight="1">
      <c r="A338" s="32"/>
      <c r="B338" s="144"/>
      <c r="C338" s="145" t="s">
        <v>481</v>
      </c>
      <c r="D338" s="145" t="s">
        <v>138</v>
      </c>
      <c r="E338" s="146" t="s">
        <v>482</v>
      </c>
      <c r="F338" s="147" t="s">
        <v>483</v>
      </c>
      <c r="G338" s="148" t="s">
        <v>141</v>
      </c>
      <c r="H338" s="149">
        <v>117.54</v>
      </c>
      <c r="I338" s="150"/>
      <c r="J338" s="151">
        <f>ROUND(I338*H338,2)</f>
        <v>0</v>
      </c>
      <c r="K338" s="152"/>
      <c r="L338" s="33"/>
      <c r="M338" s="153" t="s">
        <v>1</v>
      </c>
      <c r="N338" s="154" t="s">
        <v>40</v>
      </c>
      <c r="O338" s="58"/>
      <c r="P338" s="155">
        <f>O338*H338</f>
        <v>0</v>
      </c>
      <c r="Q338" s="155">
        <v>0</v>
      </c>
      <c r="R338" s="155">
        <f>Q338*H338</f>
        <v>0</v>
      </c>
      <c r="S338" s="155">
        <v>0.0815</v>
      </c>
      <c r="T338" s="156">
        <f>S338*H338</f>
        <v>9.57951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57" t="s">
        <v>237</v>
      </c>
      <c r="AT338" s="157" t="s">
        <v>138</v>
      </c>
      <c r="AU338" s="157" t="s">
        <v>85</v>
      </c>
      <c r="AY338" s="17" t="s">
        <v>135</v>
      </c>
      <c r="BE338" s="158">
        <f>IF(N338="základní",J338,0)</f>
        <v>0</v>
      </c>
      <c r="BF338" s="158">
        <f>IF(N338="snížená",J338,0)</f>
        <v>0</v>
      </c>
      <c r="BG338" s="158">
        <f>IF(N338="zákl. přenesená",J338,0)</f>
        <v>0</v>
      </c>
      <c r="BH338" s="158">
        <f>IF(N338="sníž. přenesená",J338,0)</f>
        <v>0</v>
      </c>
      <c r="BI338" s="158">
        <f>IF(N338="nulová",J338,0)</f>
        <v>0</v>
      </c>
      <c r="BJ338" s="17" t="s">
        <v>83</v>
      </c>
      <c r="BK338" s="158">
        <f>ROUND(I338*H338,2)</f>
        <v>0</v>
      </c>
      <c r="BL338" s="17" t="s">
        <v>237</v>
      </c>
      <c r="BM338" s="157" t="s">
        <v>484</v>
      </c>
    </row>
    <row r="339" spans="1:65" s="2" customFormat="1" ht="22.15" customHeight="1">
      <c r="A339" s="32"/>
      <c r="B339" s="144"/>
      <c r="C339" s="145" t="s">
        <v>485</v>
      </c>
      <c r="D339" s="145" t="s">
        <v>138</v>
      </c>
      <c r="E339" s="146" t="s">
        <v>486</v>
      </c>
      <c r="F339" s="147" t="s">
        <v>487</v>
      </c>
      <c r="G339" s="148" t="s">
        <v>141</v>
      </c>
      <c r="H339" s="149">
        <v>117.54</v>
      </c>
      <c r="I339" s="150"/>
      <c r="J339" s="151">
        <f>ROUND(I339*H339,2)</f>
        <v>0</v>
      </c>
      <c r="K339" s="152"/>
      <c r="L339" s="33"/>
      <c r="M339" s="153" t="s">
        <v>1</v>
      </c>
      <c r="N339" s="154" t="s">
        <v>40</v>
      </c>
      <c r="O339" s="58"/>
      <c r="P339" s="155">
        <f>O339*H339</f>
        <v>0</v>
      </c>
      <c r="Q339" s="155">
        <v>0.00495</v>
      </c>
      <c r="R339" s="155">
        <f>Q339*H339</f>
        <v>0.5818230000000001</v>
      </c>
      <c r="S339" s="155">
        <v>0</v>
      </c>
      <c r="T339" s="156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57" t="s">
        <v>237</v>
      </c>
      <c r="AT339" s="157" t="s">
        <v>138</v>
      </c>
      <c r="AU339" s="157" t="s">
        <v>85</v>
      </c>
      <c r="AY339" s="17" t="s">
        <v>135</v>
      </c>
      <c r="BE339" s="158">
        <f>IF(N339="základní",J339,0)</f>
        <v>0</v>
      </c>
      <c r="BF339" s="158">
        <f>IF(N339="snížená",J339,0)</f>
        <v>0</v>
      </c>
      <c r="BG339" s="158">
        <f>IF(N339="zákl. přenesená",J339,0)</f>
        <v>0</v>
      </c>
      <c r="BH339" s="158">
        <f>IF(N339="sníž. přenesená",J339,0)</f>
        <v>0</v>
      </c>
      <c r="BI339" s="158">
        <f>IF(N339="nulová",J339,0)</f>
        <v>0</v>
      </c>
      <c r="BJ339" s="17" t="s">
        <v>83</v>
      </c>
      <c r="BK339" s="158">
        <f>ROUND(I339*H339,2)</f>
        <v>0</v>
      </c>
      <c r="BL339" s="17" t="s">
        <v>237</v>
      </c>
      <c r="BM339" s="157" t="s">
        <v>488</v>
      </c>
    </row>
    <row r="340" spans="1:65" s="2" customFormat="1" ht="13.9" customHeight="1">
      <c r="A340" s="32"/>
      <c r="B340" s="144"/>
      <c r="C340" s="183" t="s">
        <v>489</v>
      </c>
      <c r="D340" s="183" t="s">
        <v>315</v>
      </c>
      <c r="E340" s="184" t="s">
        <v>490</v>
      </c>
      <c r="F340" s="185" t="s">
        <v>491</v>
      </c>
      <c r="G340" s="186" t="s">
        <v>141</v>
      </c>
      <c r="H340" s="187">
        <v>129.294</v>
      </c>
      <c r="I340" s="188"/>
      <c r="J340" s="189">
        <f>ROUND(I340*H340,2)</f>
        <v>0</v>
      </c>
      <c r="K340" s="190"/>
      <c r="L340" s="191"/>
      <c r="M340" s="192" t="s">
        <v>1</v>
      </c>
      <c r="N340" s="193" t="s">
        <v>40</v>
      </c>
      <c r="O340" s="58"/>
      <c r="P340" s="155">
        <f>O340*H340</f>
        <v>0</v>
      </c>
      <c r="Q340" s="155">
        <v>0.0098</v>
      </c>
      <c r="R340" s="155">
        <f>Q340*H340</f>
        <v>1.2670812</v>
      </c>
      <c r="S340" s="155">
        <v>0</v>
      </c>
      <c r="T340" s="156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57" t="s">
        <v>318</v>
      </c>
      <c r="AT340" s="157" t="s">
        <v>315</v>
      </c>
      <c r="AU340" s="157" t="s">
        <v>85</v>
      </c>
      <c r="AY340" s="17" t="s">
        <v>135</v>
      </c>
      <c r="BE340" s="158">
        <f>IF(N340="základní",J340,0)</f>
        <v>0</v>
      </c>
      <c r="BF340" s="158">
        <f>IF(N340="snížená",J340,0)</f>
        <v>0</v>
      </c>
      <c r="BG340" s="158">
        <f>IF(N340="zákl. přenesená",J340,0)</f>
        <v>0</v>
      </c>
      <c r="BH340" s="158">
        <f>IF(N340="sníž. přenesená",J340,0)</f>
        <v>0</v>
      </c>
      <c r="BI340" s="158">
        <f>IF(N340="nulová",J340,0)</f>
        <v>0</v>
      </c>
      <c r="BJ340" s="17" t="s">
        <v>83</v>
      </c>
      <c r="BK340" s="158">
        <f>ROUND(I340*H340,2)</f>
        <v>0</v>
      </c>
      <c r="BL340" s="17" t="s">
        <v>237</v>
      </c>
      <c r="BM340" s="157" t="s">
        <v>492</v>
      </c>
    </row>
    <row r="341" spans="1:47" s="2" customFormat="1" ht="19.5">
      <c r="A341" s="32"/>
      <c r="B341" s="33"/>
      <c r="C341" s="32"/>
      <c r="D341" s="160" t="s">
        <v>408</v>
      </c>
      <c r="E341" s="32"/>
      <c r="F341" s="194" t="s">
        <v>493</v>
      </c>
      <c r="G341" s="32"/>
      <c r="H341" s="32"/>
      <c r="I341" s="195"/>
      <c r="J341" s="32"/>
      <c r="K341" s="32"/>
      <c r="L341" s="33"/>
      <c r="M341" s="196"/>
      <c r="N341" s="197"/>
      <c r="O341" s="58"/>
      <c r="P341" s="58"/>
      <c r="Q341" s="58"/>
      <c r="R341" s="58"/>
      <c r="S341" s="58"/>
      <c r="T341" s="59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T341" s="17" t="s">
        <v>408</v>
      </c>
      <c r="AU341" s="17" t="s">
        <v>85</v>
      </c>
    </row>
    <row r="342" spans="2:51" s="14" customFormat="1" ht="12">
      <c r="B342" s="167"/>
      <c r="D342" s="160" t="s">
        <v>144</v>
      </c>
      <c r="F342" s="169" t="s">
        <v>494</v>
      </c>
      <c r="H342" s="170">
        <v>129.294</v>
      </c>
      <c r="I342" s="171"/>
      <c r="L342" s="167"/>
      <c r="M342" s="172"/>
      <c r="N342" s="173"/>
      <c r="O342" s="173"/>
      <c r="P342" s="173"/>
      <c r="Q342" s="173"/>
      <c r="R342" s="173"/>
      <c r="S342" s="173"/>
      <c r="T342" s="174"/>
      <c r="AT342" s="168" t="s">
        <v>144</v>
      </c>
      <c r="AU342" s="168" t="s">
        <v>85</v>
      </c>
      <c r="AV342" s="14" t="s">
        <v>85</v>
      </c>
      <c r="AW342" s="14" t="s">
        <v>3</v>
      </c>
      <c r="AX342" s="14" t="s">
        <v>83</v>
      </c>
      <c r="AY342" s="168" t="s">
        <v>135</v>
      </c>
    </row>
    <row r="343" spans="1:65" s="2" customFormat="1" ht="22.15" customHeight="1">
      <c r="A343" s="32"/>
      <c r="B343" s="144"/>
      <c r="C343" s="145" t="s">
        <v>495</v>
      </c>
      <c r="D343" s="145" t="s">
        <v>138</v>
      </c>
      <c r="E343" s="146" t="s">
        <v>496</v>
      </c>
      <c r="F343" s="147" t="s">
        <v>497</v>
      </c>
      <c r="G343" s="148" t="s">
        <v>141</v>
      </c>
      <c r="H343" s="149">
        <v>15.084</v>
      </c>
      <c r="I343" s="150"/>
      <c r="J343" s="151">
        <f>ROUND(I343*H343,2)</f>
        <v>0</v>
      </c>
      <c r="K343" s="152"/>
      <c r="L343" s="33"/>
      <c r="M343" s="153" t="s">
        <v>1</v>
      </c>
      <c r="N343" s="154" t="s">
        <v>40</v>
      </c>
      <c r="O343" s="58"/>
      <c r="P343" s="155">
        <f>O343*H343</f>
        <v>0</v>
      </c>
      <c r="Q343" s="155">
        <v>0</v>
      </c>
      <c r="R343" s="155">
        <f>Q343*H343</f>
        <v>0</v>
      </c>
      <c r="S343" s="155">
        <v>0</v>
      </c>
      <c r="T343" s="156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57" t="s">
        <v>237</v>
      </c>
      <c r="AT343" s="157" t="s">
        <v>138</v>
      </c>
      <c r="AU343" s="157" t="s">
        <v>85</v>
      </c>
      <c r="AY343" s="17" t="s">
        <v>135</v>
      </c>
      <c r="BE343" s="158">
        <f>IF(N343="základní",J343,0)</f>
        <v>0</v>
      </c>
      <c r="BF343" s="158">
        <f>IF(N343="snížená",J343,0)</f>
        <v>0</v>
      </c>
      <c r="BG343" s="158">
        <f>IF(N343="zákl. přenesená",J343,0)</f>
        <v>0</v>
      </c>
      <c r="BH343" s="158">
        <f>IF(N343="sníž. přenesená",J343,0)</f>
        <v>0</v>
      </c>
      <c r="BI343" s="158">
        <f>IF(N343="nulová",J343,0)</f>
        <v>0</v>
      </c>
      <c r="BJ343" s="17" t="s">
        <v>83</v>
      </c>
      <c r="BK343" s="158">
        <f>ROUND(I343*H343,2)</f>
        <v>0</v>
      </c>
      <c r="BL343" s="17" t="s">
        <v>237</v>
      </c>
      <c r="BM343" s="157" t="s">
        <v>498</v>
      </c>
    </row>
    <row r="344" spans="2:51" s="13" customFormat="1" ht="12">
      <c r="B344" s="159"/>
      <c r="D344" s="160" t="s">
        <v>144</v>
      </c>
      <c r="E344" s="161" t="s">
        <v>1</v>
      </c>
      <c r="F344" s="162" t="s">
        <v>155</v>
      </c>
      <c r="H344" s="161" t="s">
        <v>1</v>
      </c>
      <c r="I344" s="163"/>
      <c r="L344" s="159"/>
      <c r="M344" s="164"/>
      <c r="N344" s="165"/>
      <c r="O344" s="165"/>
      <c r="P344" s="165"/>
      <c r="Q344" s="165"/>
      <c r="R344" s="165"/>
      <c r="S344" s="165"/>
      <c r="T344" s="166"/>
      <c r="AT344" s="161" t="s">
        <v>144</v>
      </c>
      <c r="AU344" s="161" t="s">
        <v>85</v>
      </c>
      <c r="AV344" s="13" t="s">
        <v>83</v>
      </c>
      <c r="AW344" s="13" t="s">
        <v>31</v>
      </c>
      <c r="AX344" s="13" t="s">
        <v>75</v>
      </c>
      <c r="AY344" s="161" t="s">
        <v>135</v>
      </c>
    </row>
    <row r="345" spans="2:51" s="14" customFormat="1" ht="12">
      <c r="B345" s="167"/>
      <c r="D345" s="160" t="s">
        <v>144</v>
      </c>
      <c r="E345" s="168" t="s">
        <v>1</v>
      </c>
      <c r="F345" s="169" t="s">
        <v>458</v>
      </c>
      <c r="H345" s="170">
        <v>6.624</v>
      </c>
      <c r="I345" s="171"/>
      <c r="L345" s="167"/>
      <c r="M345" s="172"/>
      <c r="N345" s="173"/>
      <c r="O345" s="173"/>
      <c r="P345" s="173"/>
      <c r="Q345" s="173"/>
      <c r="R345" s="173"/>
      <c r="S345" s="173"/>
      <c r="T345" s="174"/>
      <c r="AT345" s="168" t="s">
        <v>144</v>
      </c>
      <c r="AU345" s="168" t="s">
        <v>85</v>
      </c>
      <c r="AV345" s="14" t="s">
        <v>85</v>
      </c>
      <c r="AW345" s="14" t="s">
        <v>31</v>
      </c>
      <c r="AX345" s="14" t="s">
        <v>75</v>
      </c>
      <c r="AY345" s="168" t="s">
        <v>135</v>
      </c>
    </row>
    <row r="346" spans="2:51" s="13" customFormat="1" ht="12">
      <c r="B346" s="159"/>
      <c r="D346" s="160" t="s">
        <v>144</v>
      </c>
      <c r="E346" s="161" t="s">
        <v>1</v>
      </c>
      <c r="F346" s="162" t="s">
        <v>159</v>
      </c>
      <c r="H346" s="161" t="s">
        <v>1</v>
      </c>
      <c r="I346" s="163"/>
      <c r="L346" s="159"/>
      <c r="M346" s="164"/>
      <c r="N346" s="165"/>
      <c r="O346" s="165"/>
      <c r="P346" s="165"/>
      <c r="Q346" s="165"/>
      <c r="R346" s="165"/>
      <c r="S346" s="165"/>
      <c r="T346" s="166"/>
      <c r="AT346" s="161" t="s">
        <v>144</v>
      </c>
      <c r="AU346" s="161" t="s">
        <v>85</v>
      </c>
      <c r="AV346" s="13" t="s">
        <v>83</v>
      </c>
      <c r="AW346" s="13" t="s">
        <v>31</v>
      </c>
      <c r="AX346" s="13" t="s">
        <v>75</v>
      </c>
      <c r="AY346" s="161" t="s">
        <v>135</v>
      </c>
    </row>
    <row r="347" spans="2:51" s="14" customFormat="1" ht="12">
      <c r="B347" s="167"/>
      <c r="D347" s="160" t="s">
        <v>144</v>
      </c>
      <c r="E347" s="168" t="s">
        <v>1</v>
      </c>
      <c r="F347" s="169" t="s">
        <v>460</v>
      </c>
      <c r="H347" s="170">
        <v>8.46</v>
      </c>
      <c r="I347" s="171"/>
      <c r="L347" s="167"/>
      <c r="M347" s="172"/>
      <c r="N347" s="173"/>
      <c r="O347" s="173"/>
      <c r="P347" s="173"/>
      <c r="Q347" s="173"/>
      <c r="R347" s="173"/>
      <c r="S347" s="173"/>
      <c r="T347" s="174"/>
      <c r="AT347" s="168" t="s">
        <v>144</v>
      </c>
      <c r="AU347" s="168" t="s">
        <v>85</v>
      </c>
      <c r="AV347" s="14" t="s">
        <v>85</v>
      </c>
      <c r="AW347" s="14" t="s">
        <v>31</v>
      </c>
      <c r="AX347" s="14" t="s">
        <v>75</v>
      </c>
      <c r="AY347" s="168" t="s">
        <v>135</v>
      </c>
    </row>
    <row r="348" spans="2:51" s="15" customFormat="1" ht="12">
      <c r="B348" s="175"/>
      <c r="D348" s="160" t="s">
        <v>144</v>
      </c>
      <c r="E348" s="176" t="s">
        <v>1</v>
      </c>
      <c r="F348" s="177" t="s">
        <v>149</v>
      </c>
      <c r="H348" s="178">
        <v>15.084</v>
      </c>
      <c r="I348" s="179"/>
      <c r="L348" s="175"/>
      <c r="M348" s="180"/>
      <c r="N348" s="181"/>
      <c r="O348" s="181"/>
      <c r="P348" s="181"/>
      <c r="Q348" s="181"/>
      <c r="R348" s="181"/>
      <c r="S348" s="181"/>
      <c r="T348" s="182"/>
      <c r="AT348" s="176" t="s">
        <v>144</v>
      </c>
      <c r="AU348" s="176" t="s">
        <v>85</v>
      </c>
      <c r="AV348" s="15" t="s">
        <v>142</v>
      </c>
      <c r="AW348" s="15" t="s">
        <v>31</v>
      </c>
      <c r="AX348" s="15" t="s">
        <v>83</v>
      </c>
      <c r="AY348" s="176" t="s">
        <v>135</v>
      </c>
    </row>
    <row r="349" spans="1:65" s="2" customFormat="1" ht="22.15" customHeight="1">
      <c r="A349" s="32"/>
      <c r="B349" s="144"/>
      <c r="C349" s="209" t="s">
        <v>499</v>
      </c>
      <c r="D349" s="209" t="s">
        <v>138</v>
      </c>
      <c r="E349" s="210" t="s">
        <v>500</v>
      </c>
      <c r="F349" s="211" t="s">
        <v>501</v>
      </c>
      <c r="G349" s="212" t="s">
        <v>141</v>
      </c>
      <c r="H349" s="213">
        <v>2</v>
      </c>
      <c r="I349" s="214"/>
      <c r="J349" s="214">
        <f>ROUND(I349*H349,2)</f>
        <v>0</v>
      </c>
      <c r="K349" s="152"/>
      <c r="L349" s="33"/>
      <c r="M349" s="153" t="s">
        <v>1</v>
      </c>
      <c r="N349" s="154" t="s">
        <v>40</v>
      </c>
      <c r="O349" s="58"/>
      <c r="P349" s="155">
        <f>O349*H349</f>
        <v>0</v>
      </c>
      <c r="Q349" s="155">
        <v>0.00063</v>
      </c>
      <c r="R349" s="155">
        <f>Q349*H349</f>
        <v>0.00126</v>
      </c>
      <c r="S349" s="155">
        <v>0</v>
      </c>
      <c r="T349" s="156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57" t="s">
        <v>237</v>
      </c>
      <c r="AT349" s="157" t="s">
        <v>138</v>
      </c>
      <c r="AU349" s="157" t="s">
        <v>85</v>
      </c>
      <c r="AY349" s="17" t="s">
        <v>135</v>
      </c>
      <c r="BE349" s="158">
        <f>IF(N349="základní",J349,0)</f>
        <v>0</v>
      </c>
      <c r="BF349" s="158">
        <f>IF(N349="snížená",J349,0)</f>
        <v>0</v>
      </c>
      <c r="BG349" s="158">
        <f>IF(N349="zákl. přenesená",J349,0)</f>
        <v>0</v>
      </c>
      <c r="BH349" s="158">
        <f>IF(N349="sníž. přenesená",J349,0)</f>
        <v>0</v>
      </c>
      <c r="BI349" s="158">
        <f>IF(N349="nulová",J349,0)</f>
        <v>0</v>
      </c>
      <c r="BJ349" s="17" t="s">
        <v>83</v>
      </c>
      <c r="BK349" s="158">
        <f>ROUND(I349*H349,2)</f>
        <v>0</v>
      </c>
      <c r="BL349" s="17" t="s">
        <v>237</v>
      </c>
      <c r="BM349" s="157" t="s">
        <v>502</v>
      </c>
    </row>
    <row r="350" spans="2:51" s="13" customFormat="1" ht="12">
      <c r="B350" s="159"/>
      <c r="D350" s="160" t="s">
        <v>144</v>
      </c>
      <c r="E350" s="161" t="s">
        <v>1</v>
      </c>
      <c r="F350" s="162" t="s">
        <v>145</v>
      </c>
      <c r="H350" s="161" t="s">
        <v>1</v>
      </c>
      <c r="I350" s="163"/>
      <c r="L350" s="159"/>
      <c r="M350" s="164"/>
      <c r="N350" s="165"/>
      <c r="O350" s="165"/>
      <c r="P350" s="165"/>
      <c r="Q350" s="165"/>
      <c r="R350" s="165"/>
      <c r="S350" s="165"/>
      <c r="T350" s="166"/>
      <c r="AT350" s="161" t="s">
        <v>144</v>
      </c>
      <c r="AU350" s="161" t="s">
        <v>85</v>
      </c>
      <c r="AV350" s="13" t="s">
        <v>83</v>
      </c>
      <c r="AW350" s="13" t="s">
        <v>31</v>
      </c>
      <c r="AX350" s="13" t="s">
        <v>75</v>
      </c>
      <c r="AY350" s="161" t="s">
        <v>135</v>
      </c>
    </row>
    <row r="351" spans="2:51" s="14" customFormat="1" ht="12">
      <c r="B351" s="167"/>
      <c r="D351" s="160" t="s">
        <v>144</v>
      </c>
      <c r="E351" s="168" t="s">
        <v>1</v>
      </c>
      <c r="F351" s="169" t="s">
        <v>503</v>
      </c>
      <c r="H351" s="170">
        <v>6</v>
      </c>
      <c r="I351" s="171"/>
      <c r="L351" s="167"/>
      <c r="M351" s="172"/>
      <c r="N351" s="173"/>
      <c r="O351" s="173"/>
      <c r="P351" s="173"/>
      <c r="Q351" s="173"/>
      <c r="R351" s="173"/>
      <c r="S351" s="173"/>
      <c r="T351" s="174"/>
      <c r="AT351" s="168" t="s">
        <v>144</v>
      </c>
      <c r="AU351" s="168" t="s">
        <v>85</v>
      </c>
      <c r="AV351" s="14" t="s">
        <v>85</v>
      </c>
      <c r="AW351" s="14" t="s">
        <v>31</v>
      </c>
      <c r="AX351" s="14" t="s">
        <v>75</v>
      </c>
      <c r="AY351" s="168" t="s">
        <v>135</v>
      </c>
    </row>
    <row r="352" spans="2:51" s="13" customFormat="1" ht="12">
      <c r="B352" s="159"/>
      <c r="D352" s="160" t="s">
        <v>144</v>
      </c>
      <c r="E352" s="161" t="s">
        <v>1</v>
      </c>
      <c r="F352" s="162" t="s">
        <v>147</v>
      </c>
      <c r="H352" s="161" t="s">
        <v>1</v>
      </c>
      <c r="I352" s="163"/>
      <c r="L352" s="159"/>
      <c r="M352" s="164"/>
      <c r="N352" s="165"/>
      <c r="O352" s="165"/>
      <c r="P352" s="165"/>
      <c r="Q352" s="165"/>
      <c r="R352" s="165"/>
      <c r="S352" s="165"/>
      <c r="T352" s="166"/>
      <c r="AT352" s="161" t="s">
        <v>144</v>
      </c>
      <c r="AU352" s="161" t="s">
        <v>85</v>
      </c>
      <c r="AV352" s="13" t="s">
        <v>83</v>
      </c>
      <c r="AW352" s="13" t="s">
        <v>31</v>
      </c>
      <c r="AX352" s="13" t="s">
        <v>75</v>
      </c>
      <c r="AY352" s="161" t="s">
        <v>135</v>
      </c>
    </row>
    <row r="353" spans="2:51" s="14" customFormat="1" ht="12">
      <c r="B353" s="167"/>
      <c r="D353" s="160" t="s">
        <v>144</v>
      </c>
      <c r="E353" s="168" t="s">
        <v>1</v>
      </c>
      <c r="F353" s="169" t="s">
        <v>503</v>
      </c>
      <c r="H353" s="170">
        <v>6</v>
      </c>
      <c r="I353" s="171"/>
      <c r="L353" s="167"/>
      <c r="M353" s="172"/>
      <c r="N353" s="173"/>
      <c r="O353" s="173"/>
      <c r="P353" s="173"/>
      <c r="Q353" s="173"/>
      <c r="R353" s="173"/>
      <c r="S353" s="173"/>
      <c r="T353" s="174"/>
      <c r="AT353" s="168" t="s">
        <v>144</v>
      </c>
      <c r="AU353" s="168" t="s">
        <v>85</v>
      </c>
      <c r="AV353" s="14" t="s">
        <v>85</v>
      </c>
      <c r="AW353" s="14" t="s">
        <v>31</v>
      </c>
      <c r="AX353" s="14" t="s">
        <v>75</v>
      </c>
      <c r="AY353" s="168" t="s">
        <v>135</v>
      </c>
    </row>
    <row r="354" spans="2:51" s="15" customFormat="1" ht="12">
      <c r="B354" s="175"/>
      <c r="D354" s="160" t="s">
        <v>144</v>
      </c>
      <c r="E354" s="176" t="s">
        <v>1</v>
      </c>
      <c r="F354" s="177" t="s">
        <v>149</v>
      </c>
      <c r="H354" s="178">
        <v>12</v>
      </c>
      <c r="I354" s="179"/>
      <c r="L354" s="175"/>
      <c r="M354" s="180"/>
      <c r="N354" s="181"/>
      <c r="O354" s="181"/>
      <c r="P354" s="181"/>
      <c r="Q354" s="181"/>
      <c r="R354" s="181"/>
      <c r="S354" s="181"/>
      <c r="T354" s="182"/>
      <c r="AT354" s="176" t="s">
        <v>144</v>
      </c>
      <c r="AU354" s="176" t="s">
        <v>85</v>
      </c>
      <c r="AV354" s="15" t="s">
        <v>142</v>
      </c>
      <c r="AW354" s="15" t="s">
        <v>31</v>
      </c>
      <c r="AX354" s="15" t="s">
        <v>83</v>
      </c>
      <c r="AY354" s="176" t="s">
        <v>135</v>
      </c>
    </row>
    <row r="355" spans="1:65" s="2" customFormat="1" ht="22.15" customHeight="1">
      <c r="A355" s="32"/>
      <c r="B355" s="144"/>
      <c r="C355" s="215" t="s">
        <v>504</v>
      </c>
      <c r="D355" s="215" t="s">
        <v>315</v>
      </c>
      <c r="E355" s="216" t="s">
        <v>505</v>
      </c>
      <c r="F355" s="217" t="s">
        <v>1079</v>
      </c>
      <c r="G355" s="218" t="s">
        <v>141</v>
      </c>
      <c r="H355" s="219">
        <v>2</v>
      </c>
      <c r="I355" s="220"/>
      <c r="J355" s="220">
        <f>ROUND(I355*H355,2)</f>
        <v>0</v>
      </c>
      <c r="K355" s="190"/>
      <c r="L355" s="191"/>
      <c r="M355" s="192" t="s">
        <v>1</v>
      </c>
      <c r="N355" s="193" t="s">
        <v>40</v>
      </c>
      <c r="O355" s="58"/>
      <c r="P355" s="155">
        <f>O355*H355</f>
        <v>0</v>
      </c>
      <c r="Q355" s="155">
        <v>0.012</v>
      </c>
      <c r="R355" s="155">
        <f>Q355*H355</f>
        <v>0.024</v>
      </c>
      <c r="S355" s="155">
        <v>0</v>
      </c>
      <c r="T355" s="156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57" t="s">
        <v>318</v>
      </c>
      <c r="AT355" s="157" t="s">
        <v>315</v>
      </c>
      <c r="AU355" s="157" t="s">
        <v>85</v>
      </c>
      <c r="AY355" s="17" t="s">
        <v>135</v>
      </c>
      <c r="BE355" s="158">
        <f>IF(N355="základní",J355,0)</f>
        <v>0</v>
      </c>
      <c r="BF355" s="158">
        <f>IF(N355="snížená",J355,0)</f>
        <v>0</v>
      </c>
      <c r="BG355" s="158">
        <f>IF(N355="zákl. přenesená",J355,0)</f>
        <v>0</v>
      </c>
      <c r="BH355" s="158">
        <f>IF(N355="sníž. přenesená",J355,0)</f>
        <v>0</v>
      </c>
      <c r="BI355" s="158">
        <f>IF(N355="nulová",J355,0)</f>
        <v>0</v>
      </c>
      <c r="BJ355" s="17" t="s">
        <v>83</v>
      </c>
      <c r="BK355" s="158">
        <f>ROUND(I355*H355,2)</f>
        <v>0</v>
      </c>
      <c r="BL355" s="17" t="s">
        <v>237</v>
      </c>
      <c r="BM355" s="157" t="s">
        <v>506</v>
      </c>
    </row>
    <row r="356" spans="1:65" s="2" customFormat="1" ht="13.9" customHeight="1">
      <c r="A356" s="32"/>
      <c r="B356" s="144"/>
      <c r="C356" s="145" t="s">
        <v>507</v>
      </c>
      <c r="D356" s="145" t="s">
        <v>138</v>
      </c>
      <c r="E356" s="146" t="s">
        <v>508</v>
      </c>
      <c r="F356" s="147" t="s">
        <v>509</v>
      </c>
      <c r="G356" s="148" t="s">
        <v>220</v>
      </c>
      <c r="H356" s="149">
        <v>70.6</v>
      </c>
      <c r="I356" s="150"/>
      <c r="J356" s="151">
        <f>ROUND(I356*H356,2)</f>
        <v>0</v>
      </c>
      <c r="K356" s="152"/>
      <c r="L356" s="33"/>
      <c r="M356" s="153" t="s">
        <v>1</v>
      </c>
      <c r="N356" s="154" t="s">
        <v>40</v>
      </c>
      <c r="O356" s="58"/>
      <c r="P356" s="155">
        <f>O356*H356</f>
        <v>0</v>
      </c>
      <c r="Q356" s="155">
        <v>0.00055</v>
      </c>
      <c r="R356" s="155">
        <f>Q356*H356</f>
        <v>0.038829999999999996</v>
      </c>
      <c r="S356" s="155">
        <v>0</v>
      </c>
      <c r="T356" s="156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57" t="s">
        <v>237</v>
      </c>
      <c r="AT356" s="157" t="s">
        <v>138</v>
      </c>
      <c r="AU356" s="157" t="s">
        <v>85</v>
      </c>
      <c r="AY356" s="17" t="s">
        <v>135</v>
      </c>
      <c r="BE356" s="158">
        <f>IF(N356="základní",J356,0)</f>
        <v>0</v>
      </c>
      <c r="BF356" s="158">
        <f>IF(N356="snížená",J356,0)</f>
        <v>0</v>
      </c>
      <c r="BG356" s="158">
        <f>IF(N356="zákl. přenesená",J356,0)</f>
        <v>0</v>
      </c>
      <c r="BH356" s="158">
        <f>IF(N356="sníž. přenesená",J356,0)</f>
        <v>0</v>
      </c>
      <c r="BI356" s="158">
        <f>IF(N356="nulová",J356,0)</f>
        <v>0</v>
      </c>
      <c r="BJ356" s="17" t="s">
        <v>83</v>
      </c>
      <c r="BK356" s="158">
        <f>ROUND(I356*H356,2)</f>
        <v>0</v>
      </c>
      <c r="BL356" s="17" t="s">
        <v>237</v>
      </c>
      <c r="BM356" s="157" t="s">
        <v>510</v>
      </c>
    </row>
    <row r="357" spans="2:51" s="13" customFormat="1" ht="12">
      <c r="B357" s="159"/>
      <c r="D357" s="160" t="s">
        <v>144</v>
      </c>
      <c r="E357" s="161" t="s">
        <v>1</v>
      </c>
      <c r="F357" s="162" t="s">
        <v>155</v>
      </c>
      <c r="H357" s="161" t="s">
        <v>1</v>
      </c>
      <c r="I357" s="163"/>
      <c r="L357" s="159"/>
      <c r="M357" s="164"/>
      <c r="N357" s="165"/>
      <c r="O357" s="165"/>
      <c r="P357" s="165"/>
      <c r="Q357" s="165"/>
      <c r="R357" s="165"/>
      <c r="S357" s="165"/>
      <c r="T357" s="166"/>
      <c r="AT357" s="161" t="s">
        <v>144</v>
      </c>
      <c r="AU357" s="161" t="s">
        <v>85</v>
      </c>
      <c r="AV357" s="13" t="s">
        <v>83</v>
      </c>
      <c r="AW357" s="13" t="s">
        <v>31</v>
      </c>
      <c r="AX357" s="13" t="s">
        <v>75</v>
      </c>
      <c r="AY357" s="161" t="s">
        <v>135</v>
      </c>
    </row>
    <row r="358" spans="2:51" s="14" customFormat="1" ht="12">
      <c r="B358" s="167"/>
      <c r="D358" s="160" t="s">
        <v>144</v>
      </c>
      <c r="E358" s="168" t="s">
        <v>1</v>
      </c>
      <c r="F358" s="169" t="s">
        <v>511</v>
      </c>
      <c r="H358" s="170">
        <v>16.2</v>
      </c>
      <c r="I358" s="171"/>
      <c r="L358" s="167"/>
      <c r="M358" s="172"/>
      <c r="N358" s="173"/>
      <c r="O358" s="173"/>
      <c r="P358" s="173"/>
      <c r="Q358" s="173"/>
      <c r="R358" s="173"/>
      <c r="S358" s="173"/>
      <c r="T358" s="174"/>
      <c r="AT358" s="168" t="s">
        <v>144</v>
      </c>
      <c r="AU358" s="168" t="s">
        <v>85</v>
      </c>
      <c r="AV358" s="14" t="s">
        <v>85</v>
      </c>
      <c r="AW358" s="14" t="s">
        <v>31</v>
      </c>
      <c r="AX358" s="14" t="s">
        <v>75</v>
      </c>
      <c r="AY358" s="168" t="s">
        <v>135</v>
      </c>
    </row>
    <row r="359" spans="2:51" s="14" customFormat="1" ht="12">
      <c r="B359" s="167"/>
      <c r="D359" s="160" t="s">
        <v>144</v>
      </c>
      <c r="E359" s="168" t="s">
        <v>1</v>
      </c>
      <c r="F359" s="169" t="s">
        <v>512</v>
      </c>
      <c r="H359" s="170">
        <v>8.1</v>
      </c>
      <c r="I359" s="171"/>
      <c r="L359" s="167"/>
      <c r="M359" s="172"/>
      <c r="N359" s="173"/>
      <c r="O359" s="173"/>
      <c r="P359" s="173"/>
      <c r="Q359" s="173"/>
      <c r="R359" s="173"/>
      <c r="S359" s="173"/>
      <c r="T359" s="174"/>
      <c r="AT359" s="168" t="s">
        <v>144</v>
      </c>
      <c r="AU359" s="168" t="s">
        <v>85</v>
      </c>
      <c r="AV359" s="14" t="s">
        <v>85</v>
      </c>
      <c r="AW359" s="14" t="s">
        <v>31</v>
      </c>
      <c r="AX359" s="14" t="s">
        <v>75</v>
      </c>
      <c r="AY359" s="168" t="s">
        <v>135</v>
      </c>
    </row>
    <row r="360" spans="2:51" s="14" customFormat="1" ht="12">
      <c r="B360" s="167"/>
      <c r="D360" s="160" t="s">
        <v>144</v>
      </c>
      <c r="E360" s="168" t="s">
        <v>1</v>
      </c>
      <c r="F360" s="169" t="s">
        <v>513</v>
      </c>
      <c r="H360" s="170">
        <v>2.4</v>
      </c>
      <c r="I360" s="171"/>
      <c r="L360" s="167"/>
      <c r="M360" s="172"/>
      <c r="N360" s="173"/>
      <c r="O360" s="173"/>
      <c r="P360" s="173"/>
      <c r="Q360" s="173"/>
      <c r="R360" s="173"/>
      <c r="S360" s="173"/>
      <c r="T360" s="174"/>
      <c r="AT360" s="168" t="s">
        <v>144</v>
      </c>
      <c r="AU360" s="168" t="s">
        <v>85</v>
      </c>
      <c r="AV360" s="14" t="s">
        <v>85</v>
      </c>
      <c r="AW360" s="14" t="s">
        <v>31</v>
      </c>
      <c r="AX360" s="14" t="s">
        <v>75</v>
      </c>
      <c r="AY360" s="168" t="s">
        <v>135</v>
      </c>
    </row>
    <row r="361" spans="2:51" s="14" customFormat="1" ht="22.5">
      <c r="B361" s="167"/>
      <c r="D361" s="160" t="s">
        <v>144</v>
      </c>
      <c r="E361" s="168" t="s">
        <v>1</v>
      </c>
      <c r="F361" s="169" t="s">
        <v>514</v>
      </c>
      <c r="H361" s="170">
        <v>9.5</v>
      </c>
      <c r="I361" s="171"/>
      <c r="L361" s="167"/>
      <c r="M361" s="172"/>
      <c r="N361" s="173"/>
      <c r="O361" s="173"/>
      <c r="P361" s="173"/>
      <c r="Q361" s="173"/>
      <c r="R361" s="173"/>
      <c r="S361" s="173"/>
      <c r="T361" s="174"/>
      <c r="AT361" s="168" t="s">
        <v>144</v>
      </c>
      <c r="AU361" s="168" t="s">
        <v>85</v>
      </c>
      <c r="AV361" s="14" t="s">
        <v>85</v>
      </c>
      <c r="AW361" s="14" t="s">
        <v>31</v>
      </c>
      <c r="AX361" s="14" t="s">
        <v>75</v>
      </c>
      <c r="AY361" s="168" t="s">
        <v>135</v>
      </c>
    </row>
    <row r="362" spans="2:51" s="13" customFormat="1" ht="12">
      <c r="B362" s="159"/>
      <c r="D362" s="160" t="s">
        <v>144</v>
      </c>
      <c r="E362" s="161" t="s">
        <v>1</v>
      </c>
      <c r="F362" s="162" t="s">
        <v>159</v>
      </c>
      <c r="H362" s="161" t="s">
        <v>1</v>
      </c>
      <c r="I362" s="163"/>
      <c r="L362" s="159"/>
      <c r="M362" s="164"/>
      <c r="N362" s="165"/>
      <c r="O362" s="165"/>
      <c r="P362" s="165"/>
      <c r="Q362" s="165"/>
      <c r="R362" s="165"/>
      <c r="S362" s="165"/>
      <c r="T362" s="166"/>
      <c r="AT362" s="161" t="s">
        <v>144</v>
      </c>
      <c r="AU362" s="161" t="s">
        <v>85</v>
      </c>
      <c r="AV362" s="13" t="s">
        <v>83</v>
      </c>
      <c r="AW362" s="13" t="s">
        <v>31</v>
      </c>
      <c r="AX362" s="13" t="s">
        <v>75</v>
      </c>
      <c r="AY362" s="161" t="s">
        <v>135</v>
      </c>
    </row>
    <row r="363" spans="2:51" s="14" customFormat="1" ht="12">
      <c r="B363" s="167"/>
      <c r="D363" s="160" t="s">
        <v>144</v>
      </c>
      <c r="E363" s="168" t="s">
        <v>1</v>
      </c>
      <c r="F363" s="169" t="s">
        <v>515</v>
      </c>
      <c r="H363" s="170">
        <v>14.4</v>
      </c>
      <c r="I363" s="171"/>
      <c r="L363" s="167"/>
      <c r="M363" s="172"/>
      <c r="N363" s="173"/>
      <c r="O363" s="173"/>
      <c r="P363" s="173"/>
      <c r="Q363" s="173"/>
      <c r="R363" s="173"/>
      <c r="S363" s="173"/>
      <c r="T363" s="174"/>
      <c r="AT363" s="168" t="s">
        <v>144</v>
      </c>
      <c r="AU363" s="168" t="s">
        <v>85</v>
      </c>
      <c r="AV363" s="14" t="s">
        <v>85</v>
      </c>
      <c r="AW363" s="14" t="s">
        <v>31</v>
      </c>
      <c r="AX363" s="14" t="s">
        <v>75</v>
      </c>
      <c r="AY363" s="168" t="s">
        <v>135</v>
      </c>
    </row>
    <row r="364" spans="2:51" s="14" customFormat="1" ht="12">
      <c r="B364" s="167"/>
      <c r="D364" s="160" t="s">
        <v>144</v>
      </c>
      <c r="E364" s="168" t="s">
        <v>1</v>
      </c>
      <c r="F364" s="169" t="s">
        <v>512</v>
      </c>
      <c r="H364" s="170">
        <v>8.1</v>
      </c>
      <c r="I364" s="171"/>
      <c r="L364" s="167"/>
      <c r="M364" s="172"/>
      <c r="N364" s="173"/>
      <c r="O364" s="173"/>
      <c r="P364" s="173"/>
      <c r="Q364" s="173"/>
      <c r="R364" s="173"/>
      <c r="S364" s="173"/>
      <c r="T364" s="174"/>
      <c r="AT364" s="168" t="s">
        <v>144</v>
      </c>
      <c r="AU364" s="168" t="s">
        <v>85</v>
      </c>
      <c r="AV364" s="14" t="s">
        <v>85</v>
      </c>
      <c r="AW364" s="14" t="s">
        <v>31</v>
      </c>
      <c r="AX364" s="14" t="s">
        <v>75</v>
      </c>
      <c r="AY364" s="168" t="s">
        <v>135</v>
      </c>
    </row>
    <row r="365" spans="2:51" s="14" customFormat="1" ht="12">
      <c r="B365" s="167"/>
      <c r="D365" s="160" t="s">
        <v>144</v>
      </c>
      <c r="E365" s="168" t="s">
        <v>1</v>
      </c>
      <c r="F365" s="169" t="s">
        <v>513</v>
      </c>
      <c r="H365" s="170">
        <v>2.4</v>
      </c>
      <c r="I365" s="171"/>
      <c r="L365" s="167"/>
      <c r="M365" s="172"/>
      <c r="N365" s="173"/>
      <c r="O365" s="173"/>
      <c r="P365" s="173"/>
      <c r="Q365" s="173"/>
      <c r="R365" s="173"/>
      <c r="S365" s="173"/>
      <c r="T365" s="174"/>
      <c r="AT365" s="168" t="s">
        <v>144</v>
      </c>
      <c r="AU365" s="168" t="s">
        <v>85</v>
      </c>
      <c r="AV365" s="14" t="s">
        <v>85</v>
      </c>
      <c r="AW365" s="14" t="s">
        <v>31</v>
      </c>
      <c r="AX365" s="14" t="s">
        <v>75</v>
      </c>
      <c r="AY365" s="168" t="s">
        <v>135</v>
      </c>
    </row>
    <row r="366" spans="2:51" s="14" customFormat="1" ht="22.5">
      <c r="B366" s="167"/>
      <c r="D366" s="160" t="s">
        <v>144</v>
      </c>
      <c r="E366" s="168" t="s">
        <v>1</v>
      </c>
      <c r="F366" s="169" t="s">
        <v>514</v>
      </c>
      <c r="H366" s="170">
        <v>9.5</v>
      </c>
      <c r="I366" s="171"/>
      <c r="L366" s="167"/>
      <c r="M366" s="172"/>
      <c r="N366" s="173"/>
      <c r="O366" s="173"/>
      <c r="P366" s="173"/>
      <c r="Q366" s="173"/>
      <c r="R366" s="173"/>
      <c r="S366" s="173"/>
      <c r="T366" s="174"/>
      <c r="AT366" s="168" t="s">
        <v>144</v>
      </c>
      <c r="AU366" s="168" t="s">
        <v>85</v>
      </c>
      <c r="AV366" s="14" t="s">
        <v>85</v>
      </c>
      <c r="AW366" s="14" t="s">
        <v>31</v>
      </c>
      <c r="AX366" s="14" t="s">
        <v>75</v>
      </c>
      <c r="AY366" s="168" t="s">
        <v>135</v>
      </c>
    </row>
    <row r="367" spans="2:51" s="15" customFormat="1" ht="12">
      <c r="B367" s="175"/>
      <c r="D367" s="160" t="s">
        <v>144</v>
      </c>
      <c r="E367" s="176" t="s">
        <v>1</v>
      </c>
      <c r="F367" s="177" t="s">
        <v>149</v>
      </c>
      <c r="H367" s="178">
        <v>70.6</v>
      </c>
      <c r="I367" s="179"/>
      <c r="L367" s="175"/>
      <c r="M367" s="180"/>
      <c r="N367" s="181"/>
      <c r="O367" s="181"/>
      <c r="P367" s="181"/>
      <c r="Q367" s="181"/>
      <c r="R367" s="181"/>
      <c r="S367" s="181"/>
      <c r="T367" s="182"/>
      <c r="AT367" s="176" t="s">
        <v>144</v>
      </c>
      <c r="AU367" s="176" t="s">
        <v>85</v>
      </c>
      <c r="AV367" s="15" t="s">
        <v>142</v>
      </c>
      <c r="AW367" s="15" t="s">
        <v>31</v>
      </c>
      <c r="AX367" s="15" t="s">
        <v>83</v>
      </c>
      <c r="AY367" s="176" t="s">
        <v>135</v>
      </c>
    </row>
    <row r="368" spans="1:65" s="2" customFormat="1" ht="13.9" customHeight="1">
      <c r="A368" s="32"/>
      <c r="B368" s="144"/>
      <c r="C368" s="145" t="s">
        <v>516</v>
      </c>
      <c r="D368" s="145" t="s">
        <v>138</v>
      </c>
      <c r="E368" s="146" t="s">
        <v>517</v>
      </c>
      <c r="F368" s="147" t="s">
        <v>518</v>
      </c>
      <c r="G368" s="148" t="s">
        <v>327</v>
      </c>
      <c r="H368" s="149">
        <v>18</v>
      </c>
      <c r="I368" s="150"/>
      <c r="J368" s="151">
        <f aca="true" t="shared" si="20" ref="J368:J373">ROUND(I368*H368,2)</f>
        <v>0</v>
      </c>
      <c r="K368" s="152"/>
      <c r="L368" s="33"/>
      <c r="M368" s="153" t="s">
        <v>1</v>
      </c>
      <c r="N368" s="154" t="s">
        <v>40</v>
      </c>
      <c r="O368" s="58"/>
      <c r="P368" s="155">
        <f aca="true" t="shared" si="21" ref="P368:P373">O368*H368</f>
        <v>0</v>
      </c>
      <c r="Q368" s="155">
        <v>0</v>
      </c>
      <c r="R368" s="155">
        <f aca="true" t="shared" si="22" ref="R368:R373">Q368*H368</f>
        <v>0</v>
      </c>
      <c r="S368" s="155">
        <v>0</v>
      </c>
      <c r="T368" s="156">
        <f aca="true" t="shared" si="23" ref="T368:T373"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57" t="s">
        <v>237</v>
      </c>
      <c r="AT368" s="157" t="s">
        <v>138</v>
      </c>
      <c r="AU368" s="157" t="s">
        <v>85</v>
      </c>
      <c r="AY368" s="17" t="s">
        <v>135</v>
      </c>
      <c r="BE368" s="158">
        <f aca="true" t="shared" si="24" ref="BE368:BE373">IF(N368="základní",J368,0)</f>
        <v>0</v>
      </c>
      <c r="BF368" s="158">
        <f aca="true" t="shared" si="25" ref="BF368:BF373">IF(N368="snížená",J368,0)</f>
        <v>0</v>
      </c>
      <c r="BG368" s="158">
        <f aca="true" t="shared" si="26" ref="BG368:BG373">IF(N368="zákl. přenesená",J368,0)</f>
        <v>0</v>
      </c>
      <c r="BH368" s="158">
        <f aca="true" t="shared" si="27" ref="BH368:BH373">IF(N368="sníž. přenesená",J368,0)</f>
        <v>0</v>
      </c>
      <c r="BI368" s="158">
        <f aca="true" t="shared" si="28" ref="BI368:BI373">IF(N368="nulová",J368,0)</f>
        <v>0</v>
      </c>
      <c r="BJ368" s="17" t="s">
        <v>83</v>
      </c>
      <c r="BK368" s="158">
        <f aca="true" t="shared" si="29" ref="BK368:BK373">ROUND(I368*H368,2)</f>
        <v>0</v>
      </c>
      <c r="BL368" s="17" t="s">
        <v>237</v>
      </c>
      <c r="BM368" s="157" t="s">
        <v>519</v>
      </c>
    </row>
    <row r="369" spans="1:65" s="2" customFormat="1" ht="13.9" customHeight="1">
      <c r="A369" s="32"/>
      <c r="B369" s="144"/>
      <c r="C369" s="145" t="s">
        <v>520</v>
      </c>
      <c r="D369" s="145" t="s">
        <v>138</v>
      </c>
      <c r="E369" s="146" t="s">
        <v>521</v>
      </c>
      <c r="F369" s="147" t="s">
        <v>522</v>
      </c>
      <c r="G369" s="148" t="s">
        <v>327</v>
      </c>
      <c r="H369" s="149">
        <v>12</v>
      </c>
      <c r="I369" s="150"/>
      <c r="J369" s="151">
        <f t="shared" si="20"/>
        <v>0</v>
      </c>
      <c r="K369" s="152"/>
      <c r="L369" s="33"/>
      <c r="M369" s="153" t="s">
        <v>1</v>
      </c>
      <c r="N369" s="154" t="s">
        <v>40</v>
      </c>
      <c r="O369" s="58"/>
      <c r="P369" s="155">
        <f t="shared" si="21"/>
        <v>0</v>
      </c>
      <c r="Q369" s="155">
        <v>0</v>
      </c>
      <c r="R369" s="155">
        <f t="shared" si="22"/>
        <v>0</v>
      </c>
      <c r="S369" s="155">
        <v>0</v>
      </c>
      <c r="T369" s="156">
        <f t="shared" si="23"/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57" t="s">
        <v>237</v>
      </c>
      <c r="AT369" s="157" t="s">
        <v>138</v>
      </c>
      <c r="AU369" s="157" t="s">
        <v>85</v>
      </c>
      <c r="AY369" s="17" t="s">
        <v>135</v>
      </c>
      <c r="BE369" s="158">
        <f t="shared" si="24"/>
        <v>0</v>
      </c>
      <c r="BF369" s="158">
        <f t="shared" si="25"/>
        <v>0</v>
      </c>
      <c r="BG369" s="158">
        <f t="shared" si="26"/>
        <v>0</v>
      </c>
      <c r="BH369" s="158">
        <f t="shared" si="27"/>
        <v>0</v>
      </c>
      <c r="BI369" s="158">
        <f t="shared" si="28"/>
        <v>0</v>
      </c>
      <c r="BJ369" s="17" t="s">
        <v>83</v>
      </c>
      <c r="BK369" s="158">
        <f t="shared" si="29"/>
        <v>0</v>
      </c>
      <c r="BL369" s="17" t="s">
        <v>237</v>
      </c>
      <c r="BM369" s="157" t="s">
        <v>523</v>
      </c>
    </row>
    <row r="370" spans="1:65" s="2" customFormat="1" ht="13.9" customHeight="1">
      <c r="A370" s="32"/>
      <c r="B370" s="144"/>
      <c r="C370" s="145" t="s">
        <v>524</v>
      </c>
      <c r="D370" s="145" t="s">
        <v>138</v>
      </c>
      <c r="E370" s="146" t="s">
        <v>525</v>
      </c>
      <c r="F370" s="147" t="s">
        <v>526</v>
      </c>
      <c r="G370" s="148" t="s">
        <v>327</v>
      </c>
      <c r="H370" s="149">
        <v>13</v>
      </c>
      <c r="I370" s="150"/>
      <c r="J370" s="151">
        <f t="shared" si="20"/>
        <v>0</v>
      </c>
      <c r="K370" s="152"/>
      <c r="L370" s="33"/>
      <c r="M370" s="153" t="s">
        <v>1</v>
      </c>
      <c r="N370" s="154" t="s">
        <v>40</v>
      </c>
      <c r="O370" s="58"/>
      <c r="P370" s="155">
        <f t="shared" si="21"/>
        <v>0</v>
      </c>
      <c r="Q370" s="155">
        <v>0</v>
      </c>
      <c r="R370" s="155">
        <f t="shared" si="22"/>
        <v>0</v>
      </c>
      <c r="S370" s="155">
        <v>0</v>
      </c>
      <c r="T370" s="156">
        <f t="shared" si="23"/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57" t="s">
        <v>237</v>
      </c>
      <c r="AT370" s="157" t="s">
        <v>138</v>
      </c>
      <c r="AU370" s="157" t="s">
        <v>85</v>
      </c>
      <c r="AY370" s="17" t="s">
        <v>135</v>
      </c>
      <c r="BE370" s="158">
        <f t="shared" si="24"/>
        <v>0</v>
      </c>
      <c r="BF370" s="158">
        <f t="shared" si="25"/>
        <v>0</v>
      </c>
      <c r="BG370" s="158">
        <f t="shared" si="26"/>
        <v>0</v>
      </c>
      <c r="BH370" s="158">
        <f t="shared" si="27"/>
        <v>0</v>
      </c>
      <c r="BI370" s="158">
        <f t="shared" si="28"/>
        <v>0</v>
      </c>
      <c r="BJ370" s="17" t="s">
        <v>83</v>
      </c>
      <c r="BK370" s="158">
        <f t="shared" si="29"/>
        <v>0</v>
      </c>
      <c r="BL370" s="17" t="s">
        <v>237</v>
      </c>
      <c r="BM370" s="157" t="s">
        <v>527</v>
      </c>
    </row>
    <row r="371" spans="1:65" s="2" customFormat="1" ht="13.9" customHeight="1">
      <c r="A371" s="32"/>
      <c r="B371" s="144"/>
      <c r="C371" s="145" t="s">
        <v>528</v>
      </c>
      <c r="D371" s="145" t="s">
        <v>138</v>
      </c>
      <c r="E371" s="146" t="s">
        <v>529</v>
      </c>
      <c r="F371" s="147" t="s">
        <v>530</v>
      </c>
      <c r="G371" s="148" t="s">
        <v>327</v>
      </c>
      <c r="H371" s="149">
        <v>25</v>
      </c>
      <c r="I371" s="150"/>
      <c r="J371" s="151">
        <f t="shared" si="20"/>
        <v>0</v>
      </c>
      <c r="K371" s="152"/>
      <c r="L371" s="33"/>
      <c r="M371" s="153" t="s">
        <v>1</v>
      </c>
      <c r="N371" s="154" t="s">
        <v>40</v>
      </c>
      <c r="O371" s="58"/>
      <c r="P371" s="155">
        <f t="shared" si="21"/>
        <v>0</v>
      </c>
      <c r="Q371" s="155">
        <v>0</v>
      </c>
      <c r="R371" s="155">
        <f t="shared" si="22"/>
        <v>0</v>
      </c>
      <c r="S371" s="155">
        <v>0</v>
      </c>
      <c r="T371" s="156">
        <f t="shared" si="23"/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57" t="s">
        <v>237</v>
      </c>
      <c r="AT371" s="157" t="s">
        <v>138</v>
      </c>
      <c r="AU371" s="157" t="s">
        <v>85</v>
      </c>
      <c r="AY371" s="17" t="s">
        <v>135</v>
      </c>
      <c r="BE371" s="158">
        <f t="shared" si="24"/>
        <v>0</v>
      </c>
      <c r="BF371" s="158">
        <f t="shared" si="25"/>
        <v>0</v>
      </c>
      <c r="BG371" s="158">
        <f t="shared" si="26"/>
        <v>0</v>
      </c>
      <c r="BH371" s="158">
        <f t="shared" si="27"/>
        <v>0</v>
      </c>
      <c r="BI371" s="158">
        <f t="shared" si="28"/>
        <v>0</v>
      </c>
      <c r="BJ371" s="17" t="s">
        <v>83</v>
      </c>
      <c r="BK371" s="158">
        <f t="shared" si="29"/>
        <v>0</v>
      </c>
      <c r="BL371" s="17" t="s">
        <v>237</v>
      </c>
      <c r="BM371" s="157" t="s">
        <v>531</v>
      </c>
    </row>
    <row r="372" spans="1:65" s="2" customFormat="1" ht="22.15" customHeight="1">
      <c r="A372" s="32"/>
      <c r="B372" s="144"/>
      <c r="C372" s="145" t="s">
        <v>532</v>
      </c>
      <c r="D372" s="145" t="s">
        <v>138</v>
      </c>
      <c r="E372" s="146" t="s">
        <v>533</v>
      </c>
      <c r="F372" s="147" t="s">
        <v>534</v>
      </c>
      <c r="G372" s="148" t="s">
        <v>141</v>
      </c>
      <c r="H372" s="149">
        <v>117.54</v>
      </c>
      <c r="I372" s="150"/>
      <c r="J372" s="151">
        <f t="shared" si="20"/>
        <v>0</v>
      </c>
      <c r="K372" s="152"/>
      <c r="L372" s="33"/>
      <c r="M372" s="153" t="s">
        <v>1</v>
      </c>
      <c r="N372" s="154" t="s">
        <v>40</v>
      </c>
      <c r="O372" s="58"/>
      <c r="P372" s="155">
        <f t="shared" si="21"/>
        <v>0</v>
      </c>
      <c r="Q372" s="155">
        <v>5E-05</v>
      </c>
      <c r="R372" s="155">
        <f t="shared" si="22"/>
        <v>0.005877</v>
      </c>
      <c r="S372" s="155">
        <v>0</v>
      </c>
      <c r="T372" s="156">
        <f t="shared" si="23"/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57" t="s">
        <v>237</v>
      </c>
      <c r="AT372" s="157" t="s">
        <v>138</v>
      </c>
      <c r="AU372" s="157" t="s">
        <v>85</v>
      </c>
      <c r="AY372" s="17" t="s">
        <v>135</v>
      </c>
      <c r="BE372" s="158">
        <f t="shared" si="24"/>
        <v>0</v>
      </c>
      <c r="BF372" s="158">
        <f t="shared" si="25"/>
        <v>0</v>
      </c>
      <c r="BG372" s="158">
        <f t="shared" si="26"/>
        <v>0</v>
      </c>
      <c r="BH372" s="158">
        <f t="shared" si="27"/>
        <v>0</v>
      </c>
      <c r="BI372" s="158">
        <f t="shared" si="28"/>
        <v>0</v>
      </c>
      <c r="BJ372" s="17" t="s">
        <v>83</v>
      </c>
      <c r="BK372" s="158">
        <f t="shared" si="29"/>
        <v>0</v>
      </c>
      <c r="BL372" s="17" t="s">
        <v>237</v>
      </c>
      <c r="BM372" s="157" t="s">
        <v>535</v>
      </c>
    </row>
    <row r="373" spans="1:65" s="2" customFormat="1" ht="22.15" customHeight="1">
      <c r="A373" s="32"/>
      <c r="B373" s="144"/>
      <c r="C373" s="145" t="s">
        <v>536</v>
      </c>
      <c r="D373" s="145" t="s">
        <v>138</v>
      </c>
      <c r="E373" s="146" t="s">
        <v>537</v>
      </c>
      <c r="F373" s="147" t="s">
        <v>538</v>
      </c>
      <c r="G373" s="148" t="s">
        <v>220</v>
      </c>
      <c r="H373" s="149">
        <v>5.6</v>
      </c>
      <c r="I373" s="150"/>
      <c r="J373" s="151">
        <f t="shared" si="20"/>
        <v>0</v>
      </c>
      <c r="K373" s="152"/>
      <c r="L373" s="33"/>
      <c r="M373" s="153" t="s">
        <v>1</v>
      </c>
      <c r="N373" s="154" t="s">
        <v>40</v>
      </c>
      <c r="O373" s="58"/>
      <c r="P373" s="155">
        <f t="shared" si="21"/>
        <v>0</v>
      </c>
      <c r="Q373" s="155">
        <v>0.00049</v>
      </c>
      <c r="R373" s="155">
        <f t="shared" si="22"/>
        <v>0.002744</v>
      </c>
      <c r="S373" s="155">
        <v>0</v>
      </c>
      <c r="T373" s="156">
        <f t="shared" si="23"/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57" t="s">
        <v>237</v>
      </c>
      <c r="AT373" s="157" t="s">
        <v>138</v>
      </c>
      <c r="AU373" s="157" t="s">
        <v>85</v>
      </c>
      <c r="AY373" s="17" t="s">
        <v>135</v>
      </c>
      <c r="BE373" s="158">
        <f t="shared" si="24"/>
        <v>0</v>
      </c>
      <c r="BF373" s="158">
        <f t="shared" si="25"/>
        <v>0</v>
      </c>
      <c r="BG373" s="158">
        <f t="shared" si="26"/>
        <v>0</v>
      </c>
      <c r="BH373" s="158">
        <f t="shared" si="27"/>
        <v>0</v>
      </c>
      <c r="BI373" s="158">
        <f t="shared" si="28"/>
        <v>0</v>
      </c>
      <c r="BJ373" s="17" t="s">
        <v>83</v>
      </c>
      <c r="BK373" s="158">
        <f t="shared" si="29"/>
        <v>0</v>
      </c>
      <c r="BL373" s="17" t="s">
        <v>237</v>
      </c>
      <c r="BM373" s="157" t="s">
        <v>539</v>
      </c>
    </row>
    <row r="374" spans="2:51" s="13" customFormat="1" ht="12">
      <c r="B374" s="159"/>
      <c r="D374" s="160" t="s">
        <v>144</v>
      </c>
      <c r="E374" s="161" t="s">
        <v>1</v>
      </c>
      <c r="F374" s="162" t="s">
        <v>145</v>
      </c>
      <c r="H374" s="161" t="s">
        <v>1</v>
      </c>
      <c r="I374" s="163"/>
      <c r="L374" s="159"/>
      <c r="M374" s="164"/>
      <c r="N374" s="165"/>
      <c r="O374" s="165"/>
      <c r="P374" s="165"/>
      <c r="Q374" s="165"/>
      <c r="R374" s="165"/>
      <c r="S374" s="165"/>
      <c r="T374" s="166"/>
      <c r="AT374" s="161" t="s">
        <v>144</v>
      </c>
      <c r="AU374" s="161" t="s">
        <v>85</v>
      </c>
      <c r="AV374" s="13" t="s">
        <v>83</v>
      </c>
      <c r="AW374" s="13" t="s">
        <v>31</v>
      </c>
      <c r="AX374" s="13" t="s">
        <v>75</v>
      </c>
      <c r="AY374" s="161" t="s">
        <v>135</v>
      </c>
    </row>
    <row r="375" spans="2:51" s="14" customFormat="1" ht="12">
      <c r="B375" s="167"/>
      <c r="D375" s="160" t="s">
        <v>144</v>
      </c>
      <c r="E375" s="168" t="s">
        <v>1</v>
      </c>
      <c r="F375" s="169" t="s">
        <v>540</v>
      </c>
      <c r="H375" s="170">
        <v>2.8</v>
      </c>
      <c r="I375" s="171"/>
      <c r="L375" s="167"/>
      <c r="M375" s="172"/>
      <c r="N375" s="173"/>
      <c r="O375" s="173"/>
      <c r="P375" s="173"/>
      <c r="Q375" s="173"/>
      <c r="R375" s="173"/>
      <c r="S375" s="173"/>
      <c r="T375" s="174"/>
      <c r="AT375" s="168" t="s">
        <v>144</v>
      </c>
      <c r="AU375" s="168" t="s">
        <v>85</v>
      </c>
      <c r="AV375" s="14" t="s">
        <v>85</v>
      </c>
      <c r="AW375" s="14" t="s">
        <v>31</v>
      </c>
      <c r="AX375" s="14" t="s">
        <v>75</v>
      </c>
      <c r="AY375" s="168" t="s">
        <v>135</v>
      </c>
    </row>
    <row r="376" spans="2:51" s="13" customFormat="1" ht="12">
      <c r="B376" s="159"/>
      <c r="D376" s="160" t="s">
        <v>144</v>
      </c>
      <c r="E376" s="161" t="s">
        <v>1</v>
      </c>
      <c r="F376" s="162" t="s">
        <v>147</v>
      </c>
      <c r="H376" s="161" t="s">
        <v>1</v>
      </c>
      <c r="I376" s="163"/>
      <c r="L376" s="159"/>
      <c r="M376" s="164"/>
      <c r="N376" s="165"/>
      <c r="O376" s="165"/>
      <c r="P376" s="165"/>
      <c r="Q376" s="165"/>
      <c r="R376" s="165"/>
      <c r="S376" s="165"/>
      <c r="T376" s="166"/>
      <c r="AT376" s="161" t="s">
        <v>144</v>
      </c>
      <c r="AU376" s="161" t="s">
        <v>85</v>
      </c>
      <c r="AV376" s="13" t="s">
        <v>83</v>
      </c>
      <c r="AW376" s="13" t="s">
        <v>31</v>
      </c>
      <c r="AX376" s="13" t="s">
        <v>75</v>
      </c>
      <c r="AY376" s="161" t="s">
        <v>135</v>
      </c>
    </row>
    <row r="377" spans="2:51" s="14" customFormat="1" ht="12">
      <c r="B377" s="167"/>
      <c r="D377" s="160" t="s">
        <v>144</v>
      </c>
      <c r="E377" s="168" t="s">
        <v>1</v>
      </c>
      <c r="F377" s="169" t="s">
        <v>540</v>
      </c>
      <c r="H377" s="170">
        <v>2.8</v>
      </c>
      <c r="I377" s="171"/>
      <c r="L377" s="167"/>
      <c r="M377" s="172"/>
      <c r="N377" s="173"/>
      <c r="O377" s="173"/>
      <c r="P377" s="173"/>
      <c r="Q377" s="173"/>
      <c r="R377" s="173"/>
      <c r="S377" s="173"/>
      <c r="T377" s="174"/>
      <c r="AT377" s="168" t="s">
        <v>144</v>
      </c>
      <c r="AU377" s="168" t="s">
        <v>85</v>
      </c>
      <c r="AV377" s="14" t="s">
        <v>85</v>
      </c>
      <c r="AW377" s="14" t="s">
        <v>31</v>
      </c>
      <c r="AX377" s="14" t="s">
        <v>75</v>
      </c>
      <c r="AY377" s="168" t="s">
        <v>135</v>
      </c>
    </row>
    <row r="378" spans="2:51" s="15" customFormat="1" ht="12">
      <c r="B378" s="175"/>
      <c r="D378" s="160" t="s">
        <v>144</v>
      </c>
      <c r="E378" s="176" t="s">
        <v>1</v>
      </c>
      <c r="F378" s="177" t="s">
        <v>149</v>
      </c>
      <c r="H378" s="178">
        <v>5.6</v>
      </c>
      <c r="I378" s="179"/>
      <c r="L378" s="175"/>
      <c r="M378" s="180"/>
      <c r="N378" s="181"/>
      <c r="O378" s="181"/>
      <c r="P378" s="181"/>
      <c r="Q378" s="181"/>
      <c r="R378" s="181"/>
      <c r="S378" s="181"/>
      <c r="T378" s="182"/>
      <c r="AT378" s="176" t="s">
        <v>144</v>
      </c>
      <c r="AU378" s="176" t="s">
        <v>85</v>
      </c>
      <c r="AV378" s="15" t="s">
        <v>142</v>
      </c>
      <c r="AW378" s="15" t="s">
        <v>31</v>
      </c>
      <c r="AX378" s="15" t="s">
        <v>83</v>
      </c>
      <c r="AY378" s="176" t="s">
        <v>135</v>
      </c>
    </row>
    <row r="379" spans="1:65" s="2" customFormat="1" ht="13.9" customHeight="1">
      <c r="A379" s="32"/>
      <c r="B379" s="144"/>
      <c r="C379" s="183" t="s">
        <v>541</v>
      </c>
      <c r="D379" s="183" t="s">
        <v>315</v>
      </c>
      <c r="E379" s="184" t="s">
        <v>490</v>
      </c>
      <c r="F379" s="185" t="s">
        <v>491</v>
      </c>
      <c r="G379" s="186" t="s">
        <v>141</v>
      </c>
      <c r="H379" s="187">
        <v>0.616</v>
      </c>
      <c r="I379" s="188"/>
      <c r="J379" s="189">
        <f>ROUND(I379*H379,2)</f>
        <v>0</v>
      </c>
      <c r="K379" s="190"/>
      <c r="L379" s="191"/>
      <c r="M379" s="192" t="s">
        <v>1</v>
      </c>
      <c r="N379" s="193" t="s">
        <v>40</v>
      </c>
      <c r="O379" s="58"/>
      <c r="P379" s="155">
        <f>O379*H379</f>
        <v>0</v>
      </c>
      <c r="Q379" s="155">
        <v>0.0098</v>
      </c>
      <c r="R379" s="155">
        <f>Q379*H379</f>
        <v>0.0060368</v>
      </c>
      <c r="S379" s="155">
        <v>0</v>
      </c>
      <c r="T379" s="156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57" t="s">
        <v>318</v>
      </c>
      <c r="AT379" s="157" t="s">
        <v>315</v>
      </c>
      <c r="AU379" s="157" t="s">
        <v>85</v>
      </c>
      <c r="AY379" s="17" t="s">
        <v>135</v>
      </c>
      <c r="BE379" s="158">
        <f>IF(N379="základní",J379,0)</f>
        <v>0</v>
      </c>
      <c r="BF379" s="158">
        <f>IF(N379="snížená",J379,0)</f>
        <v>0</v>
      </c>
      <c r="BG379" s="158">
        <f>IF(N379="zákl. přenesená",J379,0)</f>
        <v>0</v>
      </c>
      <c r="BH379" s="158">
        <f>IF(N379="sníž. přenesená",J379,0)</f>
        <v>0</v>
      </c>
      <c r="BI379" s="158">
        <f>IF(N379="nulová",J379,0)</f>
        <v>0</v>
      </c>
      <c r="BJ379" s="17" t="s">
        <v>83</v>
      </c>
      <c r="BK379" s="158">
        <f>ROUND(I379*H379,2)</f>
        <v>0</v>
      </c>
      <c r="BL379" s="17" t="s">
        <v>237</v>
      </c>
      <c r="BM379" s="157" t="s">
        <v>542</v>
      </c>
    </row>
    <row r="380" spans="1:47" s="2" customFormat="1" ht="19.5">
      <c r="A380" s="32"/>
      <c r="B380" s="33"/>
      <c r="C380" s="32"/>
      <c r="D380" s="160" t="s">
        <v>408</v>
      </c>
      <c r="E380" s="32"/>
      <c r="F380" s="194" t="s">
        <v>493</v>
      </c>
      <c r="G380" s="32"/>
      <c r="H380" s="32"/>
      <c r="I380" s="195"/>
      <c r="J380" s="32"/>
      <c r="K380" s="32"/>
      <c r="L380" s="33"/>
      <c r="M380" s="196"/>
      <c r="N380" s="197"/>
      <c r="O380" s="58"/>
      <c r="P380" s="58"/>
      <c r="Q380" s="58"/>
      <c r="R380" s="58"/>
      <c r="S380" s="58"/>
      <c r="T380" s="59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T380" s="17" t="s">
        <v>408</v>
      </c>
      <c r="AU380" s="17" t="s">
        <v>85</v>
      </c>
    </row>
    <row r="381" spans="2:51" s="14" customFormat="1" ht="12">
      <c r="B381" s="167"/>
      <c r="D381" s="160" t="s">
        <v>144</v>
      </c>
      <c r="F381" s="169" t="s">
        <v>543</v>
      </c>
      <c r="H381" s="170">
        <v>0.616</v>
      </c>
      <c r="I381" s="171"/>
      <c r="L381" s="167"/>
      <c r="M381" s="172"/>
      <c r="N381" s="173"/>
      <c r="O381" s="173"/>
      <c r="P381" s="173"/>
      <c r="Q381" s="173"/>
      <c r="R381" s="173"/>
      <c r="S381" s="173"/>
      <c r="T381" s="174"/>
      <c r="AT381" s="168" t="s">
        <v>144</v>
      </c>
      <c r="AU381" s="168" t="s">
        <v>85</v>
      </c>
      <c r="AV381" s="14" t="s">
        <v>85</v>
      </c>
      <c r="AW381" s="14" t="s">
        <v>3</v>
      </c>
      <c r="AX381" s="14" t="s">
        <v>83</v>
      </c>
      <c r="AY381" s="168" t="s">
        <v>135</v>
      </c>
    </row>
    <row r="382" spans="1:65" s="2" customFormat="1" ht="22.15" customHeight="1">
      <c r="A382" s="32"/>
      <c r="B382" s="144"/>
      <c r="C382" s="145" t="s">
        <v>544</v>
      </c>
      <c r="D382" s="145" t="s">
        <v>138</v>
      </c>
      <c r="E382" s="146" t="s">
        <v>545</v>
      </c>
      <c r="F382" s="147" t="s">
        <v>546</v>
      </c>
      <c r="G382" s="148" t="s">
        <v>220</v>
      </c>
      <c r="H382" s="149">
        <v>2.3</v>
      </c>
      <c r="I382" s="150"/>
      <c r="J382" s="151">
        <f>ROUND(I382*H382,2)</f>
        <v>0</v>
      </c>
      <c r="K382" s="152"/>
      <c r="L382" s="33"/>
      <c r="M382" s="153" t="s">
        <v>1</v>
      </c>
      <c r="N382" s="154" t="s">
        <v>40</v>
      </c>
      <c r="O382" s="58"/>
      <c r="P382" s="155">
        <f>O382*H382</f>
        <v>0</v>
      </c>
      <c r="Q382" s="155">
        <v>0.00074</v>
      </c>
      <c r="R382" s="155">
        <f>Q382*H382</f>
        <v>0.0017019999999999997</v>
      </c>
      <c r="S382" s="155">
        <v>0</v>
      </c>
      <c r="T382" s="156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57" t="s">
        <v>237</v>
      </c>
      <c r="AT382" s="157" t="s">
        <v>138</v>
      </c>
      <c r="AU382" s="157" t="s">
        <v>85</v>
      </c>
      <c r="AY382" s="17" t="s">
        <v>135</v>
      </c>
      <c r="BE382" s="158">
        <f>IF(N382="základní",J382,0)</f>
        <v>0</v>
      </c>
      <c r="BF382" s="158">
        <f>IF(N382="snížená",J382,0)</f>
        <v>0</v>
      </c>
      <c r="BG382" s="158">
        <f>IF(N382="zákl. přenesená",J382,0)</f>
        <v>0</v>
      </c>
      <c r="BH382" s="158">
        <f>IF(N382="sníž. přenesená",J382,0)</f>
        <v>0</v>
      </c>
      <c r="BI382" s="158">
        <f>IF(N382="nulová",J382,0)</f>
        <v>0</v>
      </c>
      <c r="BJ382" s="17" t="s">
        <v>83</v>
      </c>
      <c r="BK382" s="158">
        <f>ROUND(I382*H382,2)</f>
        <v>0</v>
      </c>
      <c r="BL382" s="17" t="s">
        <v>237</v>
      </c>
      <c r="BM382" s="157" t="s">
        <v>547</v>
      </c>
    </row>
    <row r="383" spans="2:51" s="13" customFormat="1" ht="12">
      <c r="B383" s="159"/>
      <c r="D383" s="160" t="s">
        <v>144</v>
      </c>
      <c r="E383" s="161" t="s">
        <v>1</v>
      </c>
      <c r="F383" s="162" t="s">
        <v>155</v>
      </c>
      <c r="H383" s="161" t="s">
        <v>1</v>
      </c>
      <c r="I383" s="163"/>
      <c r="L383" s="159"/>
      <c r="M383" s="164"/>
      <c r="N383" s="165"/>
      <c r="O383" s="165"/>
      <c r="P383" s="165"/>
      <c r="Q383" s="165"/>
      <c r="R383" s="165"/>
      <c r="S383" s="165"/>
      <c r="T383" s="166"/>
      <c r="AT383" s="161" t="s">
        <v>144</v>
      </c>
      <c r="AU383" s="161" t="s">
        <v>85</v>
      </c>
      <c r="AV383" s="13" t="s">
        <v>83</v>
      </c>
      <c r="AW383" s="13" t="s">
        <v>31</v>
      </c>
      <c r="AX383" s="13" t="s">
        <v>75</v>
      </c>
      <c r="AY383" s="161" t="s">
        <v>135</v>
      </c>
    </row>
    <row r="384" spans="2:51" s="14" customFormat="1" ht="12">
      <c r="B384" s="167"/>
      <c r="D384" s="160" t="s">
        <v>144</v>
      </c>
      <c r="E384" s="168" t="s">
        <v>1</v>
      </c>
      <c r="F384" s="169" t="s">
        <v>548</v>
      </c>
      <c r="H384" s="170">
        <v>0.9</v>
      </c>
      <c r="I384" s="171"/>
      <c r="L384" s="167"/>
      <c r="M384" s="172"/>
      <c r="N384" s="173"/>
      <c r="O384" s="173"/>
      <c r="P384" s="173"/>
      <c r="Q384" s="173"/>
      <c r="R384" s="173"/>
      <c r="S384" s="173"/>
      <c r="T384" s="174"/>
      <c r="AT384" s="168" t="s">
        <v>144</v>
      </c>
      <c r="AU384" s="168" t="s">
        <v>85</v>
      </c>
      <c r="AV384" s="14" t="s">
        <v>85</v>
      </c>
      <c r="AW384" s="14" t="s">
        <v>31</v>
      </c>
      <c r="AX384" s="14" t="s">
        <v>75</v>
      </c>
      <c r="AY384" s="168" t="s">
        <v>135</v>
      </c>
    </row>
    <row r="385" spans="2:51" s="13" customFormat="1" ht="12">
      <c r="B385" s="159"/>
      <c r="D385" s="160" t="s">
        <v>144</v>
      </c>
      <c r="E385" s="161" t="s">
        <v>1</v>
      </c>
      <c r="F385" s="162" t="s">
        <v>159</v>
      </c>
      <c r="H385" s="161" t="s">
        <v>1</v>
      </c>
      <c r="I385" s="163"/>
      <c r="L385" s="159"/>
      <c r="M385" s="164"/>
      <c r="N385" s="165"/>
      <c r="O385" s="165"/>
      <c r="P385" s="165"/>
      <c r="Q385" s="165"/>
      <c r="R385" s="165"/>
      <c r="S385" s="165"/>
      <c r="T385" s="166"/>
      <c r="AT385" s="161" t="s">
        <v>144</v>
      </c>
      <c r="AU385" s="161" t="s">
        <v>85</v>
      </c>
      <c r="AV385" s="13" t="s">
        <v>83</v>
      </c>
      <c r="AW385" s="13" t="s">
        <v>31</v>
      </c>
      <c r="AX385" s="13" t="s">
        <v>75</v>
      </c>
      <c r="AY385" s="161" t="s">
        <v>135</v>
      </c>
    </row>
    <row r="386" spans="2:51" s="14" customFormat="1" ht="12">
      <c r="B386" s="167"/>
      <c r="D386" s="160" t="s">
        <v>144</v>
      </c>
      <c r="E386" s="168" t="s">
        <v>1</v>
      </c>
      <c r="F386" s="169" t="s">
        <v>549</v>
      </c>
      <c r="H386" s="170">
        <v>1.4</v>
      </c>
      <c r="I386" s="171"/>
      <c r="L386" s="167"/>
      <c r="M386" s="172"/>
      <c r="N386" s="173"/>
      <c r="O386" s="173"/>
      <c r="P386" s="173"/>
      <c r="Q386" s="173"/>
      <c r="R386" s="173"/>
      <c r="S386" s="173"/>
      <c r="T386" s="174"/>
      <c r="AT386" s="168" t="s">
        <v>144</v>
      </c>
      <c r="AU386" s="168" t="s">
        <v>85</v>
      </c>
      <c r="AV386" s="14" t="s">
        <v>85</v>
      </c>
      <c r="AW386" s="14" t="s">
        <v>31</v>
      </c>
      <c r="AX386" s="14" t="s">
        <v>75</v>
      </c>
      <c r="AY386" s="168" t="s">
        <v>135</v>
      </c>
    </row>
    <row r="387" spans="2:51" s="15" customFormat="1" ht="12">
      <c r="B387" s="175"/>
      <c r="D387" s="160" t="s">
        <v>144</v>
      </c>
      <c r="E387" s="176" t="s">
        <v>1</v>
      </c>
      <c r="F387" s="177" t="s">
        <v>149</v>
      </c>
      <c r="H387" s="178">
        <v>2.3</v>
      </c>
      <c r="I387" s="179"/>
      <c r="L387" s="175"/>
      <c r="M387" s="180"/>
      <c r="N387" s="181"/>
      <c r="O387" s="181"/>
      <c r="P387" s="181"/>
      <c r="Q387" s="181"/>
      <c r="R387" s="181"/>
      <c r="S387" s="181"/>
      <c r="T387" s="182"/>
      <c r="AT387" s="176" t="s">
        <v>144</v>
      </c>
      <c r="AU387" s="176" t="s">
        <v>85</v>
      </c>
      <c r="AV387" s="15" t="s">
        <v>142</v>
      </c>
      <c r="AW387" s="15" t="s">
        <v>31</v>
      </c>
      <c r="AX387" s="15" t="s">
        <v>83</v>
      </c>
      <c r="AY387" s="176" t="s">
        <v>135</v>
      </c>
    </row>
    <row r="388" spans="1:65" s="2" customFormat="1" ht="13.9" customHeight="1">
      <c r="A388" s="32"/>
      <c r="B388" s="144"/>
      <c r="C388" s="183" t="s">
        <v>550</v>
      </c>
      <c r="D388" s="183" t="s">
        <v>315</v>
      </c>
      <c r="E388" s="184" t="s">
        <v>490</v>
      </c>
      <c r="F388" s="185" t="s">
        <v>491</v>
      </c>
      <c r="G388" s="186" t="s">
        <v>141</v>
      </c>
      <c r="H388" s="187">
        <v>0.38</v>
      </c>
      <c r="I388" s="188"/>
      <c r="J388" s="189">
        <f>ROUND(I388*H388,2)</f>
        <v>0</v>
      </c>
      <c r="K388" s="190"/>
      <c r="L388" s="191"/>
      <c r="M388" s="192" t="s">
        <v>1</v>
      </c>
      <c r="N388" s="193" t="s">
        <v>40</v>
      </c>
      <c r="O388" s="58"/>
      <c r="P388" s="155">
        <f>O388*H388</f>
        <v>0</v>
      </c>
      <c r="Q388" s="155">
        <v>0.0098</v>
      </c>
      <c r="R388" s="155">
        <f>Q388*H388</f>
        <v>0.003724</v>
      </c>
      <c r="S388" s="155">
        <v>0</v>
      </c>
      <c r="T388" s="156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57" t="s">
        <v>318</v>
      </c>
      <c r="AT388" s="157" t="s">
        <v>315</v>
      </c>
      <c r="AU388" s="157" t="s">
        <v>85</v>
      </c>
      <c r="AY388" s="17" t="s">
        <v>135</v>
      </c>
      <c r="BE388" s="158">
        <f>IF(N388="základní",J388,0)</f>
        <v>0</v>
      </c>
      <c r="BF388" s="158">
        <f>IF(N388="snížená",J388,0)</f>
        <v>0</v>
      </c>
      <c r="BG388" s="158">
        <f>IF(N388="zákl. přenesená",J388,0)</f>
        <v>0</v>
      </c>
      <c r="BH388" s="158">
        <f>IF(N388="sníž. přenesená",J388,0)</f>
        <v>0</v>
      </c>
      <c r="BI388" s="158">
        <f>IF(N388="nulová",J388,0)</f>
        <v>0</v>
      </c>
      <c r="BJ388" s="17" t="s">
        <v>83</v>
      </c>
      <c r="BK388" s="158">
        <f>ROUND(I388*H388,2)</f>
        <v>0</v>
      </c>
      <c r="BL388" s="17" t="s">
        <v>237</v>
      </c>
      <c r="BM388" s="157" t="s">
        <v>551</v>
      </c>
    </row>
    <row r="389" spans="1:47" s="2" customFormat="1" ht="19.5">
      <c r="A389" s="32"/>
      <c r="B389" s="33"/>
      <c r="C389" s="32"/>
      <c r="D389" s="160" t="s">
        <v>408</v>
      </c>
      <c r="E389" s="32"/>
      <c r="F389" s="194" t="s">
        <v>493</v>
      </c>
      <c r="G389" s="32"/>
      <c r="H389" s="32"/>
      <c r="I389" s="195"/>
      <c r="J389" s="32"/>
      <c r="K389" s="32"/>
      <c r="L389" s="33"/>
      <c r="M389" s="196"/>
      <c r="N389" s="197"/>
      <c r="O389" s="58"/>
      <c r="P389" s="58"/>
      <c r="Q389" s="58"/>
      <c r="R389" s="58"/>
      <c r="S389" s="58"/>
      <c r="T389" s="59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T389" s="17" t="s">
        <v>408</v>
      </c>
      <c r="AU389" s="17" t="s">
        <v>85</v>
      </c>
    </row>
    <row r="390" spans="2:51" s="14" customFormat="1" ht="12">
      <c r="B390" s="167"/>
      <c r="D390" s="160" t="s">
        <v>144</v>
      </c>
      <c r="F390" s="169" t="s">
        <v>552</v>
      </c>
      <c r="H390" s="170">
        <v>0.38</v>
      </c>
      <c r="I390" s="171"/>
      <c r="L390" s="167"/>
      <c r="M390" s="172"/>
      <c r="N390" s="173"/>
      <c r="O390" s="173"/>
      <c r="P390" s="173"/>
      <c r="Q390" s="173"/>
      <c r="R390" s="173"/>
      <c r="S390" s="173"/>
      <c r="T390" s="174"/>
      <c r="AT390" s="168" t="s">
        <v>144</v>
      </c>
      <c r="AU390" s="168" t="s">
        <v>85</v>
      </c>
      <c r="AV390" s="14" t="s">
        <v>85</v>
      </c>
      <c r="AW390" s="14" t="s">
        <v>3</v>
      </c>
      <c r="AX390" s="14" t="s">
        <v>83</v>
      </c>
      <c r="AY390" s="168" t="s">
        <v>135</v>
      </c>
    </row>
    <row r="391" spans="1:65" s="2" customFormat="1" ht="22.15" customHeight="1">
      <c r="A391" s="32"/>
      <c r="B391" s="144"/>
      <c r="C391" s="145" t="s">
        <v>553</v>
      </c>
      <c r="D391" s="145" t="s">
        <v>138</v>
      </c>
      <c r="E391" s="146" t="s">
        <v>554</v>
      </c>
      <c r="F391" s="147" t="s">
        <v>555</v>
      </c>
      <c r="G391" s="148" t="s">
        <v>220</v>
      </c>
      <c r="H391" s="149">
        <v>3.4</v>
      </c>
      <c r="I391" s="150"/>
      <c r="J391" s="151">
        <f>ROUND(I391*H391,2)</f>
        <v>0</v>
      </c>
      <c r="K391" s="152"/>
      <c r="L391" s="33"/>
      <c r="M391" s="153" t="s">
        <v>1</v>
      </c>
      <c r="N391" s="154" t="s">
        <v>40</v>
      </c>
      <c r="O391" s="58"/>
      <c r="P391" s="155">
        <f>O391*H391</f>
        <v>0</v>
      </c>
      <c r="Q391" s="155">
        <v>0.00098</v>
      </c>
      <c r="R391" s="155">
        <f>Q391*H391</f>
        <v>0.003332</v>
      </c>
      <c r="S391" s="155">
        <v>0</v>
      </c>
      <c r="T391" s="156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57" t="s">
        <v>237</v>
      </c>
      <c r="AT391" s="157" t="s">
        <v>138</v>
      </c>
      <c r="AU391" s="157" t="s">
        <v>85</v>
      </c>
      <c r="AY391" s="17" t="s">
        <v>135</v>
      </c>
      <c r="BE391" s="158">
        <f>IF(N391="základní",J391,0)</f>
        <v>0</v>
      </c>
      <c r="BF391" s="158">
        <f>IF(N391="snížená",J391,0)</f>
        <v>0</v>
      </c>
      <c r="BG391" s="158">
        <f>IF(N391="zákl. přenesená",J391,0)</f>
        <v>0</v>
      </c>
      <c r="BH391" s="158">
        <f>IF(N391="sníž. přenesená",J391,0)</f>
        <v>0</v>
      </c>
      <c r="BI391" s="158">
        <f>IF(N391="nulová",J391,0)</f>
        <v>0</v>
      </c>
      <c r="BJ391" s="17" t="s">
        <v>83</v>
      </c>
      <c r="BK391" s="158">
        <f>ROUND(I391*H391,2)</f>
        <v>0</v>
      </c>
      <c r="BL391" s="17" t="s">
        <v>237</v>
      </c>
      <c r="BM391" s="157" t="s">
        <v>556</v>
      </c>
    </row>
    <row r="392" spans="2:51" s="13" customFormat="1" ht="12">
      <c r="B392" s="159"/>
      <c r="D392" s="160" t="s">
        <v>144</v>
      </c>
      <c r="E392" s="161" t="s">
        <v>1</v>
      </c>
      <c r="F392" s="162" t="s">
        <v>145</v>
      </c>
      <c r="H392" s="161" t="s">
        <v>1</v>
      </c>
      <c r="I392" s="163"/>
      <c r="L392" s="159"/>
      <c r="M392" s="164"/>
      <c r="N392" s="165"/>
      <c r="O392" s="165"/>
      <c r="P392" s="165"/>
      <c r="Q392" s="165"/>
      <c r="R392" s="165"/>
      <c r="S392" s="165"/>
      <c r="T392" s="166"/>
      <c r="AT392" s="161" t="s">
        <v>144</v>
      </c>
      <c r="AU392" s="161" t="s">
        <v>85</v>
      </c>
      <c r="AV392" s="13" t="s">
        <v>83</v>
      </c>
      <c r="AW392" s="13" t="s">
        <v>31</v>
      </c>
      <c r="AX392" s="13" t="s">
        <v>75</v>
      </c>
      <c r="AY392" s="161" t="s">
        <v>135</v>
      </c>
    </row>
    <row r="393" spans="2:51" s="14" customFormat="1" ht="12">
      <c r="B393" s="167"/>
      <c r="D393" s="160" t="s">
        <v>144</v>
      </c>
      <c r="E393" s="168" t="s">
        <v>1</v>
      </c>
      <c r="F393" s="169" t="s">
        <v>557</v>
      </c>
      <c r="H393" s="170">
        <v>1.7</v>
      </c>
      <c r="I393" s="171"/>
      <c r="L393" s="167"/>
      <c r="M393" s="172"/>
      <c r="N393" s="173"/>
      <c r="O393" s="173"/>
      <c r="P393" s="173"/>
      <c r="Q393" s="173"/>
      <c r="R393" s="173"/>
      <c r="S393" s="173"/>
      <c r="T393" s="174"/>
      <c r="AT393" s="168" t="s">
        <v>144</v>
      </c>
      <c r="AU393" s="168" t="s">
        <v>85</v>
      </c>
      <c r="AV393" s="14" t="s">
        <v>85</v>
      </c>
      <c r="AW393" s="14" t="s">
        <v>31</v>
      </c>
      <c r="AX393" s="14" t="s">
        <v>75</v>
      </c>
      <c r="AY393" s="168" t="s">
        <v>135</v>
      </c>
    </row>
    <row r="394" spans="2:51" s="13" customFormat="1" ht="12">
      <c r="B394" s="159"/>
      <c r="D394" s="160" t="s">
        <v>144</v>
      </c>
      <c r="E394" s="161" t="s">
        <v>1</v>
      </c>
      <c r="F394" s="162" t="s">
        <v>147</v>
      </c>
      <c r="H394" s="161" t="s">
        <v>1</v>
      </c>
      <c r="I394" s="163"/>
      <c r="L394" s="159"/>
      <c r="M394" s="164"/>
      <c r="N394" s="165"/>
      <c r="O394" s="165"/>
      <c r="P394" s="165"/>
      <c r="Q394" s="165"/>
      <c r="R394" s="165"/>
      <c r="S394" s="165"/>
      <c r="T394" s="166"/>
      <c r="AT394" s="161" t="s">
        <v>144</v>
      </c>
      <c r="AU394" s="161" t="s">
        <v>85</v>
      </c>
      <c r="AV394" s="13" t="s">
        <v>83</v>
      </c>
      <c r="AW394" s="13" t="s">
        <v>31</v>
      </c>
      <c r="AX394" s="13" t="s">
        <v>75</v>
      </c>
      <c r="AY394" s="161" t="s">
        <v>135</v>
      </c>
    </row>
    <row r="395" spans="2:51" s="14" customFormat="1" ht="12">
      <c r="B395" s="167"/>
      <c r="D395" s="160" t="s">
        <v>144</v>
      </c>
      <c r="E395" s="168" t="s">
        <v>1</v>
      </c>
      <c r="F395" s="169" t="s">
        <v>557</v>
      </c>
      <c r="H395" s="170">
        <v>1.7</v>
      </c>
      <c r="I395" s="171"/>
      <c r="L395" s="167"/>
      <c r="M395" s="172"/>
      <c r="N395" s="173"/>
      <c r="O395" s="173"/>
      <c r="P395" s="173"/>
      <c r="Q395" s="173"/>
      <c r="R395" s="173"/>
      <c r="S395" s="173"/>
      <c r="T395" s="174"/>
      <c r="AT395" s="168" t="s">
        <v>144</v>
      </c>
      <c r="AU395" s="168" t="s">
        <v>85</v>
      </c>
      <c r="AV395" s="14" t="s">
        <v>85</v>
      </c>
      <c r="AW395" s="14" t="s">
        <v>31</v>
      </c>
      <c r="AX395" s="14" t="s">
        <v>75</v>
      </c>
      <c r="AY395" s="168" t="s">
        <v>135</v>
      </c>
    </row>
    <row r="396" spans="2:51" s="15" customFormat="1" ht="12">
      <c r="B396" s="175"/>
      <c r="D396" s="160" t="s">
        <v>144</v>
      </c>
      <c r="E396" s="176" t="s">
        <v>1</v>
      </c>
      <c r="F396" s="177" t="s">
        <v>149</v>
      </c>
      <c r="H396" s="178">
        <v>3.4</v>
      </c>
      <c r="I396" s="179"/>
      <c r="L396" s="175"/>
      <c r="M396" s="180"/>
      <c r="N396" s="181"/>
      <c r="O396" s="181"/>
      <c r="P396" s="181"/>
      <c r="Q396" s="181"/>
      <c r="R396" s="181"/>
      <c r="S396" s="181"/>
      <c r="T396" s="182"/>
      <c r="AT396" s="176" t="s">
        <v>144</v>
      </c>
      <c r="AU396" s="176" t="s">
        <v>85</v>
      </c>
      <c r="AV396" s="15" t="s">
        <v>142</v>
      </c>
      <c r="AW396" s="15" t="s">
        <v>31</v>
      </c>
      <c r="AX396" s="15" t="s">
        <v>83</v>
      </c>
      <c r="AY396" s="176" t="s">
        <v>135</v>
      </c>
    </row>
    <row r="397" spans="1:65" s="2" customFormat="1" ht="13.9" customHeight="1">
      <c r="A397" s="32"/>
      <c r="B397" s="144"/>
      <c r="C397" s="183" t="s">
        <v>558</v>
      </c>
      <c r="D397" s="183" t="s">
        <v>315</v>
      </c>
      <c r="E397" s="184" t="s">
        <v>490</v>
      </c>
      <c r="F397" s="185" t="s">
        <v>491</v>
      </c>
      <c r="G397" s="186" t="s">
        <v>141</v>
      </c>
      <c r="H397" s="187">
        <v>0.748</v>
      </c>
      <c r="I397" s="188"/>
      <c r="J397" s="189">
        <f>ROUND(I397*H397,2)</f>
        <v>0</v>
      </c>
      <c r="K397" s="190"/>
      <c r="L397" s="191"/>
      <c r="M397" s="192" t="s">
        <v>1</v>
      </c>
      <c r="N397" s="193" t="s">
        <v>40</v>
      </c>
      <c r="O397" s="58"/>
      <c r="P397" s="155">
        <f>O397*H397</f>
        <v>0</v>
      </c>
      <c r="Q397" s="155">
        <v>0.0098</v>
      </c>
      <c r="R397" s="155">
        <f>Q397*H397</f>
        <v>0.0073304</v>
      </c>
      <c r="S397" s="155">
        <v>0</v>
      </c>
      <c r="T397" s="156">
        <f>S397*H397</f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57" t="s">
        <v>318</v>
      </c>
      <c r="AT397" s="157" t="s">
        <v>315</v>
      </c>
      <c r="AU397" s="157" t="s">
        <v>85</v>
      </c>
      <c r="AY397" s="17" t="s">
        <v>135</v>
      </c>
      <c r="BE397" s="158">
        <f>IF(N397="základní",J397,0)</f>
        <v>0</v>
      </c>
      <c r="BF397" s="158">
        <f>IF(N397="snížená",J397,0)</f>
        <v>0</v>
      </c>
      <c r="BG397" s="158">
        <f>IF(N397="zákl. přenesená",J397,0)</f>
        <v>0</v>
      </c>
      <c r="BH397" s="158">
        <f>IF(N397="sníž. přenesená",J397,0)</f>
        <v>0</v>
      </c>
      <c r="BI397" s="158">
        <f>IF(N397="nulová",J397,0)</f>
        <v>0</v>
      </c>
      <c r="BJ397" s="17" t="s">
        <v>83</v>
      </c>
      <c r="BK397" s="158">
        <f>ROUND(I397*H397,2)</f>
        <v>0</v>
      </c>
      <c r="BL397" s="17" t="s">
        <v>237</v>
      </c>
      <c r="BM397" s="157" t="s">
        <v>559</v>
      </c>
    </row>
    <row r="398" spans="1:47" s="2" customFormat="1" ht="19.5">
      <c r="A398" s="32"/>
      <c r="B398" s="33"/>
      <c r="C398" s="32"/>
      <c r="D398" s="160" t="s">
        <v>408</v>
      </c>
      <c r="E398" s="32"/>
      <c r="F398" s="194" t="s">
        <v>493</v>
      </c>
      <c r="G398" s="32"/>
      <c r="H398" s="32"/>
      <c r="I398" s="195"/>
      <c r="J398" s="32"/>
      <c r="K398" s="32"/>
      <c r="L398" s="33"/>
      <c r="M398" s="196"/>
      <c r="N398" s="197"/>
      <c r="O398" s="58"/>
      <c r="P398" s="58"/>
      <c r="Q398" s="58"/>
      <c r="R398" s="58"/>
      <c r="S398" s="58"/>
      <c r="T398" s="59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T398" s="17" t="s">
        <v>408</v>
      </c>
      <c r="AU398" s="17" t="s">
        <v>85</v>
      </c>
    </row>
    <row r="399" spans="2:51" s="14" customFormat="1" ht="12">
      <c r="B399" s="167"/>
      <c r="D399" s="160" t="s">
        <v>144</v>
      </c>
      <c r="F399" s="169" t="s">
        <v>560</v>
      </c>
      <c r="H399" s="170">
        <v>0.748</v>
      </c>
      <c r="I399" s="171"/>
      <c r="L399" s="167"/>
      <c r="M399" s="172"/>
      <c r="N399" s="173"/>
      <c r="O399" s="173"/>
      <c r="P399" s="173"/>
      <c r="Q399" s="173"/>
      <c r="R399" s="173"/>
      <c r="S399" s="173"/>
      <c r="T399" s="174"/>
      <c r="AT399" s="168" t="s">
        <v>144</v>
      </c>
      <c r="AU399" s="168" t="s">
        <v>85</v>
      </c>
      <c r="AV399" s="14" t="s">
        <v>85</v>
      </c>
      <c r="AW399" s="14" t="s">
        <v>3</v>
      </c>
      <c r="AX399" s="14" t="s">
        <v>83</v>
      </c>
      <c r="AY399" s="168" t="s">
        <v>135</v>
      </c>
    </row>
    <row r="400" spans="1:65" s="2" customFormat="1" ht="22.15" customHeight="1">
      <c r="A400" s="32"/>
      <c r="B400" s="144"/>
      <c r="C400" s="145" t="s">
        <v>561</v>
      </c>
      <c r="D400" s="145" t="s">
        <v>138</v>
      </c>
      <c r="E400" s="146" t="s">
        <v>562</v>
      </c>
      <c r="F400" s="147" t="s">
        <v>563</v>
      </c>
      <c r="G400" s="148" t="s">
        <v>203</v>
      </c>
      <c r="H400" s="149">
        <v>3.881</v>
      </c>
      <c r="I400" s="150"/>
      <c r="J400" s="151">
        <f>ROUND(I400*H400,2)</f>
        <v>0</v>
      </c>
      <c r="K400" s="152"/>
      <c r="L400" s="33"/>
      <c r="M400" s="153" t="s">
        <v>1</v>
      </c>
      <c r="N400" s="154" t="s">
        <v>40</v>
      </c>
      <c r="O400" s="58"/>
      <c r="P400" s="155">
        <f>O400*H400</f>
        <v>0</v>
      </c>
      <c r="Q400" s="155">
        <v>0</v>
      </c>
      <c r="R400" s="155">
        <f>Q400*H400</f>
        <v>0</v>
      </c>
      <c r="S400" s="155">
        <v>0</v>
      </c>
      <c r="T400" s="156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57" t="s">
        <v>237</v>
      </c>
      <c r="AT400" s="157" t="s">
        <v>138</v>
      </c>
      <c r="AU400" s="157" t="s">
        <v>85</v>
      </c>
      <c r="AY400" s="17" t="s">
        <v>135</v>
      </c>
      <c r="BE400" s="158">
        <f>IF(N400="základní",J400,0)</f>
        <v>0</v>
      </c>
      <c r="BF400" s="158">
        <f>IF(N400="snížená",J400,0)</f>
        <v>0</v>
      </c>
      <c r="BG400" s="158">
        <f>IF(N400="zákl. přenesená",J400,0)</f>
        <v>0</v>
      </c>
      <c r="BH400" s="158">
        <f>IF(N400="sníž. přenesená",J400,0)</f>
        <v>0</v>
      </c>
      <c r="BI400" s="158">
        <f>IF(N400="nulová",J400,0)</f>
        <v>0</v>
      </c>
      <c r="BJ400" s="17" t="s">
        <v>83</v>
      </c>
      <c r="BK400" s="158">
        <f>ROUND(I400*H400,2)</f>
        <v>0</v>
      </c>
      <c r="BL400" s="17" t="s">
        <v>237</v>
      </c>
      <c r="BM400" s="157" t="s">
        <v>564</v>
      </c>
    </row>
    <row r="401" spans="1:65" s="2" customFormat="1" ht="22.15" customHeight="1">
      <c r="A401" s="32"/>
      <c r="B401" s="144"/>
      <c r="C401" s="145" t="s">
        <v>565</v>
      </c>
      <c r="D401" s="145" t="s">
        <v>138</v>
      </c>
      <c r="E401" s="146" t="s">
        <v>566</v>
      </c>
      <c r="F401" s="147" t="s">
        <v>567</v>
      </c>
      <c r="G401" s="148" t="s">
        <v>203</v>
      </c>
      <c r="H401" s="149">
        <v>3.881</v>
      </c>
      <c r="I401" s="150"/>
      <c r="J401" s="151">
        <f>ROUND(I401*H401,2)</f>
        <v>0</v>
      </c>
      <c r="K401" s="152"/>
      <c r="L401" s="33"/>
      <c r="M401" s="153" t="s">
        <v>1</v>
      </c>
      <c r="N401" s="154" t="s">
        <v>40</v>
      </c>
      <c r="O401" s="58"/>
      <c r="P401" s="155">
        <f>O401*H401</f>
        <v>0</v>
      </c>
      <c r="Q401" s="155">
        <v>0</v>
      </c>
      <c r="R401" s="155">
        <f>Q401*H401</f>
        <v>0</v>
      </c>
      <c r="S401" s="155">
        <v>0</v>
      </c>
      <c r="T401" s="156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57" t="s">
        <v>237</v>
      </c>
      <c r="AT401" s="157" t="s">
        <v>138</v>
      </c>
      <c r="AU401" s="157" t="s">
        <v>85</v>
      </c>
      <c r="AY401" s="17" t="s">
        <v>135</v>
      </c>
      <c r="BE401" s="158">
        <f>IF(N401="základní",J401,0)</f>
        <v>0</v>
      </c>
      <c r="BF401" s="158">
        <f>IF(N401="snížená",J401,0)</f>
        <v>0</v>
      </c>
      <c r="BG401" s="158">
        <f>IF(N401="zákl. přenesená",J401,0)</f>
        <v>0</v>
      </c>
      <c r="BH401" s="158">
        <f>IF(N401="sníž. přenesená",J401,0)</f>
        <v>0</v>
      </c>
      <c r="BI401" s="158">
        <f>IF(N401="nulová",J401,0)</f>
        <v>0</v>
      </c>
      <c r="BJ401" s="17" t="s">
        <v>83</v>
      </c>
      <c r="BK401" s="158">
        <f>ROUND(I401*H401,2)</f>
        <v>0</v>
      </c>
      <c r="BL401" s="17" t="s">
        <v>237</v>
      </c>
      <c r="BM401" s="157" t="s">
        <v>568</v>
      </c>
    </row>
    <row r="402" spans="2:63" s="12" customFormat="1" ht="22.9" customHeight="1">
      <c r="B402" s="131"/>
      <c r="D402" s="132" t="s">
        <v>74</v>
      </c>
      <c r="E402" s="142" t="s">
        <v>569</v>
      </c>
      <c r="F402" s="142" t="s">
        <v>570</v>
      </c>
      <c r="I402" s="134"/>
      <c r="J402" s="143">
        <f>BK402</f>
        <v>0</v>
      </c>
      <c r="L402" s="131"/>
      <c r="M402" s="136"/>
      <c r="N402" s="137"/>
      <c r="O402" s="137"/>
      <c r="P402" s="138">
        <f>SUM(P403:P425)</f>
        <v>0</v>
      </c>
      <c r="Q402" s="137"/>
      <c r="R402" s="138">
        <f>SUM(R403:R425)</f>
        <v>0.0019434</v>
      </c>
      <c r="S402" s="137"/>
      <c r="T402" s="139">
        <f>SUM(T403:T425)</f>
        <v>0</v>
      </c>
      <c r="AR402" s="132" t="s">
        <v>85</v>
      </c>
      <c r="AT402" s="140" t="s">
        <v>74</v>
      </c>
      <c r="AU402" s="140" t="s">
        <v>83</v>
      </c>
      <c r="AY402" s="132" t="s">
        <v>135</v>
      </c>
      <c r="BK402" s="141">
        <f>SUM(BK403:BK425)</f>
        <v>0</v>
      </c>
    </row>
    <row r="403" spans="1:65" s="2" customFormat="1" ht="22.15" customHeight="1">
      <c r="A403" s="32"/>
      <c r="B403" s="144"/>
      <c r="C403" s="145" t="s">
        <v>571</v>
      </c>
      <c r="D403" s="145" t="s">
        <v>138</v>
      </c>
      <c r="E403" s="146" t="s">
        <v>572</v>
      </c>
      <c r="F403" s="147" t="s">
        <v>573</v>
      </c>
      <c r="G403" s="148" t="s">
        <v>220</v>
      </c>
      <c r="H403" s="149">
        <v>37.52</v>
      </c>
      <c r="I403" s="150"/>
      <c r="J403" s="151">
        <f>ROUND(I403*H403,2)</f>
        <v>0</v>
      </c>
      <c r="K403" s="152"/>
      <c r="L403" s="33"/>
      <c r="M403" s="153" t="s">
        <v>1</v>
      </c>
      <c r="N403" s="154" t="s">
        <v>40</v>
      </c>
      <c r="O403" s="58"/>
      <c r="P403" s="155">
        <f>O403*H403</f>
        <v>0</v>
      </c>
      <c r="Q403" s="155">
        <v>0</v>
      </c>
      <c r="R403" s="155">
        <f>Q403*H403</f>
        <v>0</v>
      </c>
      <c r="S403" s="155">
        <v>0</v>
      </c>
      <c r="T403" s="156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57" t="s">
        <v>237</v>
      </c>
      <c r="AT403" s="157" t="s">
        <v>138</v>
      </c>
      <c r="AU403" s="157" t="s">
        <v>85</v>
      </c>
      <c r="AY403" s="17" t="s">
        <v>135</v>
      </c>
      <c r="BE403" s="158">
        <f>IF(N403="základní",J403,0)</f>
        <v>0</v>
      </c>
      <c r="BF403" s="158">
        <f>IF(N403="snížená",J403,0)</f>
        <v>0</v>
      </c>
      <c r="BG403" s="158">
        <f>IF(N403="zákl. přenesená",J403,0)</f>
        <v>0</v>
      </c>
      <c r="BH403" s="158">
        <f>IF(N403="sníž. přenesená",J403,0)</f>
        <v>0</v>
      </c>
      <c r="BI403" s="158">
        <f>IF(N403="nulová",J403,0)</f>
        <v>0</v>
      </c>
      <c r="BJ403" s="17" t="s">
        <v>83</v>
      </c>
      <c r="BK403" s="158">
        <f>ROUND(I403*H403,2)</f>
        <v>0</v>
      </c>
      <c r="BL403" s="17" t="s">
        <v>237</v>
      </c>
      <c r="BM403" s="157" t="s">
        <v>574</v>
      </c>
    </row>
    <row r="404" spans="2:51" s="13" customFormat="1" ht="12">
      <c r="B404" s="159"/>
      <c r="D404" s="160" t="s">
        <v>144</v>
      </c>
      <c r="E404" s="161" t="s">
        <v>1</v>
      </c>
      <c r="F404" s="162" t="s">
        <v>575</v>
      </c>
      <c r="H404" s="161" t="s">
        <v>1</v>
      </c>
      <c r="I404" s="163"/>
      <c r="L404" s="159"/>
      <c r="M404" s="164"/>
      <c r="N404" s="165"/>
      <c r="O404" s="165"/>
      <c r="P404" s="165"/>
      <c r="Q404" s="165"/>
      <c r="R404" s="165"/>
      <c r="S404" s="165"/>
      <c r="T404" s="166"/>
      <c r="AT404" s="161" t="s">
        <v>144</v>
      </c>
      <c r="AU404" s="161" t="s">
        <v>85</v>
      </c>
      <c r="AV404" s="13" t="s">
        <v>83</v>
      </c>
      <c r="AW404" s="13" t="s">
        <v>31</v>
      </c>
      <c r="AX404" s="13" t="s">
        <v>75</v>
      </c>
      <c r="AY404" s="161" t="s">
        <v>135</v>
      </c>
    </row>
    <row r="405" spans="2:51" s="14" customFormat="1" ht="12">
      <c r="B405" s="167"/>
      <c r="D405" s="160" t="s">
        <v>144</v>
      </c>
      <c r="E405" s="168" t="s">
        <v>1</v>
      </c>
      <c r="F405" s="169" t="s">
        <v>576</v>
      </c>
      <c r="H405" s="170">
        <v>9.48</v>
      </c>
      <c r="I405" s="171"/>
      <c r="L405" s="167"/>
      <c r="M405" s="172"/>
      <c r="N405" s="173"/>
      <c r="O405" s="173"/>
      <c r="P405" s="173"/>
      <c r="Q405" s="173"/>
      <c r="R405" s="173"/>
      <c r="S405" s="173"/>
      <c r="T405" s="174"/>
      <c r="AT405" s="168" t="s">
        <v>144</v>
      </c>
      <c r="AU405" s="168" t="s">
        <v>85</v>
      </c>
      <c r="AV405" s="14" t="s">
        <v>85</v>
      </c>
      <c r="AW405" s="14" t="s">
        <v>31</v>
      </c>
      <c r="AX405" s="14" t="s">
        <v>75</v>
      </c>
      <c r="AY405" s="168" t="s">
        <v>135</v>
      </c>
    </row>
    <row r="406" spans="2:51" s="13" customFormat="1" ht="12">
      <c r="B406" s="159"/>
      <c r="D406" s="160" t="s">
        <v>144</v>
      </c>
      <c r="E406" s="161" t="s">
        <v>1</v>
      </c>
      <c r="F406" s="162" t="s">
        <v>577</v>
      </c>
      <c r="H406" s="161" t="s">
        <v>1</v>
      </c>
      <c r="I406" s="163"/>
      <c r="L406" s="159"/>
      <c r="M406" s="164"/>
      <c r="N406" s="165"/>
      <c r="O406" s="165"/>
      <c r="P406" s="165"/>
      <c r="Q406" s="165"/>
      <c r="R406" s="165"/>
      <c r="S406" s="165"/>
      <c r="T406" s="166"/>
      <c r="AT406" s="161" t="s">
        <v>144</v>
      </c>
      <c r="AU406" s="161" t="s">
        <v>85</v>
      </c>
      <c r="AV406" s="13" t="s">
        <v>83</v>
      </c>
      <c r="AW406" s="13" t="s">
        <v>31</v>
      </c>
      <c r="AX406" s="13" t="s">
        <v>75</v>
      </c>
      <c r="AY406" s="161" t="s">
        <v>135</v>
      </c>
    </row>
    <row r="407" spans="2:51" s="14" customFormat="1" ht="12">
      <c r="B407" s="167"/>
      <c r="D407" s="160" t="s">
        <v>144</v>
      </c>
      <c r="E407" s="168" t="s">
        <v>1</v>
      </c>
      <c r="F407" s="169" t="s">
        <v>578</v>
      </c>
      <c r="H407" s="170">
        <v>9.28</v>
      </c>
      <c r="I407" s="171"/>
      <c r="L407" s="167"/>
      <c r="M407" s="172"/>
      <c r="N407" s="173"/>
      <c r="O407" s="173"/>
      <c r="P407" s="173"/>
      <c r="Q407" s="173"/>
      <c r="R407" s="173"/>
      <c r="S407" s="173"/>
      <c r="T407" s="174"/>
      <c r="AT407" s="168" t="s">
        <v>144</v>
      </c>
      <c r="AU407" s="168" t="s">
        <v>85</v>
      </c>
      <c r="AV407" s="14" t="s">
        <v>85</v>
      </c>
      <c r="AW407" s="14" t="s">
        <v>31</v>
      </c>
      <c r="AX407" s="14" t="s">
        <v>75</v>
      </c>
      <c r="AY407" s="168" t="s">
        <v>135</v>
      </c>
    </row>
    <row r="408" spans="2:51" s="13" customFormat="1" ht="12">
      <c r="B408" s="159"/>
      <c r="D408" s="160" t="s">
        <v>144</v>
      </c>
      <c r="E408" s="161" t="s">
        <v>1</v>
      </c>
      <c r="F408" s="162" t="s">
        <v>579</v>
      </c>
      <c r="H408" s="161" t="s">
        <v>1</v>
      </c>
      <c r="I408" s="163"/>
      <c r="L408" s="159"/>
      <c r="M408" s="164"/>
      <c r="N408" s="165"/>
      <c r="O408" s="165"/>
      <c r="P408" s="165"/>
      <c r="Q408" s="165"/>
      <c r="R408" s="165"/>
      <c r="S408" s="165"/>
      <c r="T408" s="166"/>
      <c r="AT408" s="161" t="s">
        <v>144</v>
      </c>
      <c r="AU408" s="161" t="s">
        <v>85</v>
      </c>
      <c r="AV408" s="13" t="s">
        <v>83</v>
      </c>
      <c r="AW408" s="13" t="s">
        <v>31</v>
      </c>
      <c r="AX408" s="13" t="s">
        <v>75</v>
      </c>
      <c r="AY408" s="161" t="s">
        <v>135</v>
      </c>
    </row>
    <row r="409" spans="2:51" s="14" customFormat="1" ht="12">
      <c r="B409" s="167"/>
      <c r="D409" s="160" t="s">
        <v>144</v>
      </c>
      <c r="E409" s="168" t="s">
        <v>1</v>
      </c>
      <c r="F409" s="169" t="s">
        <v>576</v>
      </c>
      <c r="H409" s="170">
        <v>9.48</v>
      </c>
      <c r="I409" s="171"/>
      <c r="L409" s="167"/>
      <c r="M409" s="172"/>
      <c r="N409" s="173"/>
      <c r="O409" s="173"/>
      <c r="P409" s="173"/>
      <c r="Q409" s="173"/>
      <c r="R409" s="173"/>
      <c r="S409" s="173"/>
      <c r="T409" s="174"/>
      <c r="AT409" s="168" t="s">
        <v>144</v>
      </c>
      <c r="AU409" s="168" t="s">
        <v>85</v>
      </c>
      <c r="AV409" s="14" t="s">
        <v>85</v>
      </c>
      <c r="AW409" s="14" t="s">
        <v>31</v>
      </c>
      <c r="AX409" s="14" t="s">
        <v>75</v>
      </c>
      <c r="AY409" s="168" t="s">
        <v>135</v>
      </c>
    </row>
    <row r="410" spans="2:51" s="13" customFormat="1" ht="12">
      <c r="B410" s="159"/>
      <c r="D410" s="160" t="s">
        <v>144</v>
      </c>
      <c r="E410" s="161" t="s">
        <v>1</v>
      </c>
      <c r="F410" s="162" t="s">
        <v>580</v>
      </c>
      <c r="H410" s="161" t="s">
        <v>1</v>
      </c>
      <c r="I410" s="163"/>
      <c r="L410" s="159"/>
      <c r="M410" s="164"/>
      <c r="N410" s="165"/>
      <c r="O410" s="165"/>
      <c r="P410" s="165"/>
      <c r="Q410" s="165"/>
      <c r="R410" s="165"/>
      <c r="S410" s="165"/>
      <c r="T410" s="166"/>
      <c r="AT410" s="161" t="s">
        <v>144</v>
      </c>
      <c r="AU410" s="161" t="s">
        <v>85</v>
      </c>
      <c r="AV410" s="13" t="s">
        <v>83</v>
      </c>
      <c r="AW410" s="13" t="s">
        <v>31</v>
      </c>
      <c r="AX410" s="13" t="s">
        <v>75</v>
      </c>
      <c r="AY410" s="161" t="s">
        <v>135</v>
      </c>
    </row>
    <row r="411" spans="2:51" s="14" customFormat="1" ht="12">
      <c r="B411" s="167"/>
      <c r="D411" s="160" t="s">
        <v>144</v>
      </c>
      <c r="E411" s="168" t="s">
        <v>1</v>
      </c>
      <c r="F411" s="169" t="s">
        <v>578</v>
      </c>
      <c r="H411" s="170">
        <v>9.28</v>
      </c>
      <c r="I411" s="171"/>
      <c r="L411" s="167"/>
      <c r="M411" s="172"/>
      <c r="N411" s="173"/>
      <c r="O411" s="173"/>
      <c r="P411" s="173"/>
      <c r="Q411" s="173"/>
      <c r="R411" s="173"/>
      <c r="S411" s="173"/>
      <c r="T411" s="174"/>
      <c r="AT411" s="168" t="s">
        <v>144</v>
      </c>
      <c r="AU411" s="168" t="s">
        <v>85</v>
      </c>
      <c r="AV411" s="14" t="s">
        <v>85</v>
      </c>
      <c r="AW411" s="14" t="s">
        <v>31</v>
      </c>
      <c r="AX411" s="14" t="s">
        <v>75</v>
      </c>
      <c r="AY411" s="168" t="s">
        <v>135</v>
      </c>
    </row>
    <row r="412" spans="2:51" s="15" customFormat="1" ht="12">
      <c r="B412" s="175"/>
      <c r="D412" s="160" t="s">
        <v>144</v>
      </c>
      <c r="E412" s="176" t="s">
        <v>1</v>
      </c>
      <c r="F412" s="177" t="s">
        <v>149</v>
      </c>
      <c r="H412" s="178">
        <v>37.52</v>
      </c>
      <c r="I412" s="179"/>
      <c r="L412" s="175"/>
      <c r="M412" s="180"/>
      <c r="N412" s="181"/>
      <c r="O412" s="181"/>
      <c r="P412" s="181"/>
      <c r="Q412" s="181"/>
      <c r="R412" s="181"/>
      <c r="S412" s="181"/>
      <c r="T412" s="182"/>
      <c r="AT412" s="176" t="s">
        <v>144</v>
      </c>
      <c r="AU412" s="176" t="s">
        <v>85</v>
      </c>
      <c r="AV412" s="15" t="s">
        <v>142</v>
      </c>
      <c r="AW412" s="15" t="s">
        <v>31</v>
      </c>
      <c r="AX412" s="15" t="s">
        <v>83</v>
      </c>
      <c r="AY412" s="176" t="s">
        <v>135</v>
      </c>
    </row>
    <row r="413" spans="1:65" s="2" customFormat="1" ht="13.9" customHeight="1">
      <c r="A413" s="32"/>
      <c r="B413" s="144"/>
      <c r="C413" s="183" t="s">
        <v>581</v>
      </c>
      <c r="D413" s="183" t="s">
        <v>315</v>
      </c>
      <c r="E413" s="184" t="s">
        <v>582</v>
      </c>
      <c r="F413" s="185" t="s">
        <v>583</v>
      </c>
      <c r="G413" s="186" t="s">
        <v>220</v>
      </c>
      <c r="H413" s="187">
        <v>52.5</v>
      </c>
      <c r="I413" s="188"/>
      <c r="J413" s="189">
        <f>ROUND(I413*H413,2)</f>
        <v>0</v>
      </c>
      <c r="K413" s="190"/>
      <c r="L413" s="191"/>
      <c r="M413" s="192" t="s">
        <v>1</v>
      </c>
      <c r="N413" s="193" t="s">
        <v>40</v>
      </c>
      <c r="O413" s="58"/>
      <c r="P413" s="155">
        <f>O413*H413</f>
        <v>0</v>
      </c>
      <c r="Q413" s="155">
        <v>1E-05</v>
      </c>
      <c r="R413" s="155">
        <f>Q413*H413</f>
        <v>0.0005250000000000001</v>
      </c>
      <c r="S413" s="155">
        <v>0</v>
      </c>
      <c r="T413" s="156">
        <f>S413*H413</f>
        <v>0</v>
      </c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R413" s="157" t="s">
        <v>318</v>
      </c>
      <c r="AT413" s="157" t="s">
        <v>315</v>
      </c>
      <c r="AU413" s="157" t="s">
        <v>85</v>
      </c>
      <c r="AY413" s="17" t="s">
        <v>135</v>
      </c>
      <c r="BE413" s="158">
        <f>IF(N413="základní",J413,0)</f>
        <v>0</v>
      </c>
      <c r="BF413" s="158">
        <f>IF(N413="snížená",J413,0)</f>
        <v>0</v>
      </c>
      <c r="BG413" s="158">
        <f>IF(N413="zákl. přenesená",J413,0)</f>
        <v>0</v>
      </c>
      <c r="BH413" s="158">
        <f>IF(N413="sníž. přenesená",J413,0)</f>
        <v>0</v>
      </c>
      <c r="BI413" s="158">
        <f>IF(N413="nulová",J413,0)</f>
        <v>0</v>
      </c>
      <c r="BJ413" s="17" t="s">
        <v>83</v>
      </c>
      <c r="BK413" s="158">
        <f>ROUND(I413*H413,2)</f>
        <v>0</v>
      </c>
      <c r="BL413" s="17" t="s">
        <v>237</v>
      </c>
      <c r="BM413" s="157" t="s">
        <v>584</v>
      </c>
    </row>
    <row r="414" spans="2:51" s="14" customFormat="1" ht="12">
      <c r="B414" s="167"/>
      <c r="D414" s="160" t="s">
        <v>144</v>
      </c>
      <c r="F414" s="169" t="s">
        <v>585</v>
      </c>
      <c r="H414" s="170">
        <v>52.5</v>
      </c>
      <c r="I414" s="171"/>
      <c r="L414" s="167"/>
      <c r="M414" s="172"/>
      <c r="N414" s="173"/>
      <c r="O414" s="173"/>
      <c r="P414" s="173"/>
      <c r="Q414" s="173"/>
      <c r="R414" s="173"/>
      <c r="S414" s="173"/>
      <c r="T414" s="174"/>
      <c r="AT414" s="168" t="s">
        <v>144</v>
      </c>
      <c r="AU414" s="168" t="s">
        <v>85</v>
      </c>
      <c r="AV414" s="14" t="s">
        <v>85</v>
      </c>
      <c r="AW414" s="14" t="s">
        <v>3</v>
      </c>
      <c r="AX414" s="14" t="s">
        <v>83</v>
      </c>
      <c r="AY414" s="168" t="s">
        <v>135</v>
      </c>
    </row>
    <row r="415" spans="1:65" s="2" customFormat="1" ht="22.15" customHeight="1">
      <c r="A415" s="32"/>
      <c r="B415" s="144"/>
      <c r="C415" s="145" t="s">
        <v>586</v>
      </c>
      <c r="D415" s="145" t="s">
        <v>138</v>
      </c>
      <c r="E415" s="146" t="s">
        <v>587</v>
      </c>
      <c r="F415" s="147" t="s">
        <v>588</v>
      </c>
      <c r="G415" s="148" t="s">
        <v>141</v>
      </c>
      <c r="H415" s="149">
        <v>5.91</v>
      </c>
      <c r="I415" s="150"/>
      <c r="J415" s="151">
        <f>ROUND(I415*H415,2)</f>
        <v>0</v>
      </c>
      <c r="K415" s="152"/>
      <c r="L415" s="33"/>
      <c r="M415" s="153" t="s">
        <v>1</v>
      </c>
      <c r="N415" s="154" t="s">
        <v>40</v>
      </c>
      <c r="O415" s="58"/>
      <c r="P415" s="155">
        <f>O415*H415</f>
        <v>0</v>
      </c>
      <c r="Q415" s="155">
        <v>0.00012</v>
      </c>
      <c r="R415" s="155">
        <f>Q415*H415</f>
        <v>0.0007092</v>
      </c>
      <c r="S415" s="155">
        <v>0</v>
      </c>
      <c r="T415" s="156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57" t="s">
        <v>237</v>
      </c>
      <c r="AT415" s="157" t="s">
        <v>138</v>
      </c>
      <c r="AU415" s="157" t="s">
        <v>85</v>
      </c>
      <c r="AY415" s="17" t="s">
        <v>135</v>
      </c>
      <c r="BE415" s="158">
        <f>IF(N415="základní",J415,0)</f>
        <v>0</v>
      </c>
      <c r="BF415" s="158">
        <f>IF(N415="snížená",J415,0)</f>
        <v>0</v>
      </c>
      <c r="BG415" s="158">
        <f>IF(N415="zákl. přenesená",J415,0)</f>
        <v>0</v>
      </c>
      <c r="BH415" s="158">
        <f>IF(N415="sníž. přenesená",J415,0)</f>
        <v>0</v>
      </c>
      <c r="BI415" s="158">
        <f>IF(N415="nulová",J415,0)</f>
        <v>0</v>
      </c>
      <c r="BJ415" s="17" t="s">
        <v>83</v>
      </c>
      <c r="BK415" s="158">
        <f>ROUND(I415*H415,2)</f>
        <v>0</v>
      </c>
      <c r="BL415" s="17" t="s">
        <v>237</v>
      </c>
      <c r="BM415" s="157" t="s">
        <v>589</v>
      </c>
    </row>
    <row r="416" spans="2:51" s="13" customFormat="1" ht="12">
      <c r="B416" s="159"/>
      <c r="D416" s="160" t="s">
        <v>144</v>
      </c>
      <c r="E416" s="161" t="s">
        <v>1</v>
      </c>
      <c r="F416" s="162" t="s">
        <v>575</v>
      </c>
      <c r="H416" s="161" t="s">
        <v>1</v>
      </c>
      <c r="I416" s="163"/>
      <c r="L416" s="159"/>
      <c r="M416" s="164"/>
      <c r="N416" s="165"/>
      <c r="O416" s="165"/>
      <c r="P416" s="165"/>
      <c r="Q416" s="165"/>
      <c r="R416" s="165"/>
      <c r="S416" s="165"/>
      <c r="T416" s="166"/>
      <c r="AT416" s="161" t="s">
        <v>144</v>
      </c>
      <c r="AU416" s="161" t="s">
        <v>85</v>
      </c>
      <c r="AV416" s="13" t="s">
        <v>83</v>
      </c>
      <c r="AW416" s="13" t="s">
        <v>31</v>
      </c>
      <c r="AX416" s="13" t="s">
        <v>75</v>
      </c>
      <c r="AY416" s="161" t="s">
        <v>135</v>
      </c>
    </row>
    <row r="417" spans="2:51" s="14" customFormat="1" ht="12">
      <c r="B417" s="167"/>
      <c r="D417" s="160" t="s">
        <v>144</v>
      </c>
      <c r="E417" s="168" t="s">
        <v>1</v>
      </c>
      <c r="F417" s="169" t="s">
        <v>590</v>
      </c>
      <c r="H417" s="170">
        <v>1.576</v>
      </c>
      <c r="I417" s="171"/>
      <c r="L417" s="167"/>
      <c r="M417" s="172"/>
      <c r="N417" s="173"/>
      <c r="O417" s="173"/>
      <c r="P417" s="173"/>
      <c r="Q417" s="173"/>
      <c r="R417" s="173"/>
      <c r="S417" s="173"/>
      <c r="T417" s="174"/>
      <c r="AT417" s="168" t="s">
        <v>144</v>
      </c>
      <c r="AU417" s="168" t="s">
        <v>85</v>
      </c>
      <c r="AV417" s="14" t="s">
        <v>85</v>
      </c>
      <c r="AW417" s="14" t="s">
        <v>31</v>
      </c>
      <c r="AX417" s="14" t="s">
        <v>75</v>
      </c>
      <c r="AY417" s="168" t="s">
        <v>135</v>
      </c>
    </row>
    <row r="418" spans="2:51" s="13" customFormat="1" ht="12">
      <c r="B418" s="159"/>
      <c r="D418" s="160" t="s">
        <v>144</v>
      </c>
      <c r="E418" s="161" t="s">
        <v>1</v>
      </c>
      <c r="F418" s="162" t="s">
        <v>577</v>
      </c>
      <c r="H418" s="161" t="s">
        <v>1</v>
      </c>
      <c r="I418" s="163"/>
      <c r="L418" s="159"/>
      <c r="M418" s="164"/>
      <c r="N418" s="165"/>
      <c r="O418" s="165"/>
      <c r="P418" s="165"/>
      <c r="Q418" s="165"/>
      <c r="R418" s="165"/>
      <c r="S418" s="165"/>
      <c r="T418" s="166"/>
      <c r="AT418" s="161" t="s">
        <v>144</v>
      </c>
      <c r="AU418" s="161" t="s">
        <v>85</v>
      </c>
      <c r="AV418" s="13" t="s">
        <v>83</v>
      </c>
      <c r="AW418" s="13" t="s">
        <v>31</v>
      </c>
      <c r="AX418" s="13" t="s">
        <v>75</v>
      </c>
      <c r="AY418" s="161" t="s">
        <v>135</v>
      </c>
    </row>
    <row r="419" spans="2:51" s="14" customFormat="1" ht="12">
      <c r="B419" s="167"/>
      <c r="D419" s="160" t="s">
        <v>144</v>
      </c>
      <c r="E419" s="168" t="s">
        <v>1</v>
      </c>
      <c r="F419" s="169" t="s">
        <v>591</v>
      </c>
      <c r="H419" s="170">
        <v>1.379</v>
      </c>
      <c r="I419" s="171"/>
      <c r="L419" s="167"/>
      <c r="M419" s="172"/>
      <c r="N419" s="173"/>
      <c r="O419" s="173"/>
      <c r="P419" s="173"/>
      <c r="Q419" s="173"/>
      <c r="R419" s="173"/>
      <c r="S419" s="173"/>
      <c r="T419" s="174"/>
      <c r="AT419" s="168" t="s">
        <v>144</v>
      </c>
      <c r="AU419" s="168" t="s">
        <v>85</v>
      </c>
      <c r="AV419" s="14" t="s">
        <v>85</v>
      </c>
      <c r="AW419" s="14" t="s">
        <v>31</v>
      </c>
      <c r="AX419" s="14" t="s">
        <v>75</v>
      </c>
      <c r="AY419" s="168" t="s">
        <v>135</v>
      </c>
    </row>
    <row r="420" spans="2:51" s="13" customFormat="1" ht="12">
      <c r="B420" s="159"/>
      <c r="D420" s="160" t="s">
        <v>144</v>
      </c>
      <c r="E420" s="161" t="s">
        <v>1</v>
      </c>
      <c r="F420" s="162" t="s">
        <v>579</v>
      </c>
      <c r="H420" s="161" t="s">
        <v>1</v>
      </c>
      <c r="I420" s="163"/>
      <c r="L420" s="159"/>
      <c r="M420" s="164"/>
      <c r="N420" s="165"/>
      <c r="O420" s="165"/>
      <c r="P420" s="165"/>
      <c r="Q420" s="165"/>
      <c r="R420" s="165"/>
      <c r="S420" s="165"/>
      <c r="T420" s="166"/>
      <c r="AT420" s="161" t="s">
        <v>144</v>
      </c>
      <c r="AU420" s="161" t="s">
        <v>85</v>
      </c>
      <c r="AV420" s="13" t="s">
        <v>83</v>
      </c>
      <c r="AW420" s="13" t="s">
        <v>31</v>
      </c>
      <c r="AX420" s="13" t="s">
        <v>75</v>
      </c>
      <c r="AY420" s="161" t="s">
        <v>135</v>
      </c>
    </row>
    <row r="421" spans="2:51" s="14" customFormat="1" ht="12">
      <c r="B421" s="167"/>
      <c r="D421" s="160" t="s">
        <v>144</v>
      </c>
      <c r="E421" s="168" t="s">
        <v>1</v>
      </c>
      <c r="F421" s="169" t="s">
        <v>590</v>
      </c>
      <c r="H421" s="170">
        <v>1.576</v>
      </c>
      <c r="I421" s="171"/>
      <c r="L421" s="167"/>
      <c r="M421" s="172"/>
      <c r="N421" s="173"/>
      <c r="O421" s="173"/>
      <c r="P421" s="173"/>
      <c r="Q421" s="173"/>
      <c r="R421" s="173"/>
      <c r="S421" s="173"/>
      <c r="T421" s="174"/>
      <c r="AT421" s="168" t="s">
        <v>144</v>
      </c>
      <c r="AU421" s="168" t="s">
        <v>85</v>
      </c>
      <c r="AV421" s="14" t="s">
        <v>85</v>
      </c>
      <c r="AW421" s="14" t="s">
        <v>31</v>
      </c>
      <c r="AX421" s="14" t="s">
        <v>75</v>
      </c>
      <c r="AY421" s="168" t="s">
        <v>135</v>
      </c>
    </row>
    <row r="422" spans="2:51" s="13" customFormat="1" ht="12">
      <c r="B422" s="159"/>
      <c r="D422" s="160" t="s">
        <v>144</v>
      </c>
      <c r="E422" s="161" t="s">
        <v>1</v>
      </c>
      <c r="F422" s="162" t="s">
        <v>580</v>
      </c>
      <c r="H422" s="161" t="s">
        <v>1</v>
      </c>
      <c r="I422" s="163"/>
      <c r="L422" s="159"/>
      <c r="M422" s="164"/>
      <c r="N422" s="165"/>
      <c r="O422" s="165"/>
      <c r="P422" s="165"/>
      <c r="Q422" s="165"/>
      <c r="R422" s="165"/>
      <c r="S422" s="165"/>
      <c r="T422" s="166"/>
      <c r="AT422" s="161" t="s">
        <v>144</v>
      </c>
      <c r="AU422" s="161" t="s">
        <v>85</v>
      </c>
      <c r="AV422" s="13" t="s">
        <v>83</v>
      </c>
      <c r="AW422" s="13" t="s">
        <v>31</v>
      </c>
      <c r="AX422" s="13" t="s">
        <v>75</v>
      </c>
      <c r="AY422" s="161" t="s">
        <v>135</v>
      </c>
    </row>
    <row r="423" spans="2:51" s="14" customFormat="1" ht="12">
      <c r="B423" s="167"/>
      <c r="D423" s="160" t="s">
        <v>144</v>
      </c>
      <c r="E423" s="168" t="s">
        <v>1</v>
      </c>
      <c r="F423" s="169" t="s">
        <v>591</v>
      </c>
      <c r="H423" s="170">
        <v>1.379</v>
      </c>
      <c r="I423" s="171"/>
      <c r="L423" s="167"/>
      <c r="M423" s="172"/>
      <c r="N423" s="173"/>
      <c r="O423" s="173"/>
      <c r="P423" s="173"/>
      <c r="Q423" s="173"/>
      <c r="R423" s="173"/>
      <c r="S423" s="173"/>
      <c r="T423" s="174"/>
      <c r="AT423" s="168" t="s">
        <v>144</v>
      </c>
      <c r="AU423" s="168" t="s">
        <v>85</v>
      </c>
      <c r="AV423" s="14" t="s">
        <v>85</v>
      </c>
      <c r="AW423" s="14" t="s">
        <v>31</v>
      </c>
      <c r="AX423" s="14" t="s">
        <v>75</v>
      </c>
      <c r="AY423" s="168" t="s">
        <v>135</v>
      </c>
    </row>
    <row r="424" spans="2:51" s="15" customFormat="1" ht="12">
      <c r="B424" s="175"/>
      <c r="D424" s="160" t="s">
        <v>144</v>
      </c>
      <c r="E424" s="176" t="s">
        <v>1</v>
      </c>
      <c r="F424" s="177" t="s">
        <v>149</v>
      </c>
      <c r="H424" s="178">
        <v>5.91</v>
      </c>
      <c r="I424" s="179"/>
      <c r="L424" s="175"/>
      <c r="M424" s="180"/>
      <c r="N424" s="181"/>
      <c r="O424" s="181"/>
      <c r="P424" s="181"/>
      <c r="Q424" s="181"/>
      <c r="R424" s="181"/>
      <c r="S424" s="181"/>
      <c r="T424" s="182"/>
      <c r="AT424" s="176" t="s">
        <v>144</v>
      </c>
      <c r="AU424" s="176" t="s">
        <v>85</v>
      </c>
      <c r="AV424" s="15" t="s">
        <v>142</v>
      </c>
      <c r="AW424" s="15" t="s">
        <v>31</v>
      </c>
      <c r="AX424" s="15" t="s">
        <v>83</v>
      </c>
      <c r="AY424" s="176" t="s">
        <v>135</v>
      </c>
    </row>
    <row r="425" spans="1:65" s="2" customFormat="1" ht="22.15" customHeight="1">
      <c r="A425" s="32"/>
      <c r="B425" s="144"/>
      <c r="C425" s="145" t="s">
        <v>592</v>
      </c>
      <c r="D425" s="145" t="s">
        <v>138</v>
      </c>
      <c r="E425" s="146" t="s">
        <v>593</v>
      </c>
      <c r="F425" s="147" t="s">
        <v>594</v>
      </c>
      <c r="G425" s="148" t="s">
        <v>141</v>
      </c>
      <c r="H425" s="149">
        <v>5.91</v>
      </c>
      <c r="I425" s="150"/>
      <c r="J425" s="151">
        <f>ROUND(I425*H425,2)</f>
        <v>0</v>
      </c>
      <c r="K425" s="152"/>
      <c r="L425" s="33"/>
      <c r="M425" s="153" t="s">
        <v>1</v>
      </c>
      <c r="N425" s="154" t="s">
        <v>40</v>
      </c>
      <c r="O425" s="58"/>
      <c r="P425" s="155">
        <f>O425*H425</f>
        <v>0</v>
      </c>
      <c r="Q425" s="155">
        <v>0.00012</v>
      </c>
      <c r="R425" s="155">
        <f>Q425*H425</f>
        <v>0.0007092</v>
      </c>
      <c r="S425" s="155">
        <v>0</v>
      </c>
      <c r="T425" s="156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57" t="s">
        <v>237</v>
      </c>
      <c r="AT425" s="157" t="s">
        <v>138</v>
      </c>
      <c r="AU425" s="157" t="s">
        <v>85</v>
      </c>
      <c r="AY425" s="17" t="s">
        <v>135</v>
      </c>
      <c r="BE425" s="158">
        <f>IF(N425="základní",J425,0)</f>
        <v>0</v>
      </c>
      <c r="BF425" s="158">
        <f>IF(N425="snížená",J425,0)</f>
        <v>0</v>
      </c>
      <c r="BG425" s="158">
        <f>IF(N425="zákl. přenesená",J425,0)</f>
        <v>0</v>
      </c>
      <c r="BH425" s="158">
        <f>IF(N425="sníž. přenesená",J425,0)</f>
        <v>0</v>
      </c>
      <c r="BI425" s="158">
        <f>IF(N425="nulová",J425,0)</f>
        <v>0</v>
      </c>
      <c r="BJ425" s="17" t="s">
        <v>83</v>
      </c>
      <c r="BK425" s="158">
        <f>ROUND(I425*H425,2)</f>
        <v>0</v>
      </c>
      <c r="BL425" s="17" t="s">
        <v>237</v>
      </c>
      <c r="BM425" s="157" t="s">
        <v>595</v>
      </c>
    </row>
    <row r="426" spans="2:63" s="12" customFormat="1" ht="22.9" customHeight="1">
      <c r="B426" s="131"/>
      <c r="D426" s="132" t="s">
        <v>74</v>
      </c>
      <c r="E426" s="142" t="s">
        <v>596</v>
      </c>
      <c r="F426" s="142" t="s">
        <v>597</v>
      </c>
      <c r="I426" s="134"/>
      <c r="J426" s="143">
        <f>BK426</f>
        <v>0</v>
      </c>
      <c r="L426" s="131"/>
      <c r="M426" s="136"/>
      <c r="N426" s="137"/>
      <c r="O426" s="137"/>
      <c r="P426" s="138">
        <f>SUM(P427:P433)</f>
        <v>0</v>
      </c>
      <c r="Q426" s="137"/>
      <c r="R426" s="138">
        <f>SUM(R427:R433)</f>
        <v>0.15730104</v>
      </c>
      <c r="S426" s="137"/>
      <c r="T426" s="139">
        <f>SUM(T427:T433)</f>
        <v>0.037750559999999996</v>
      </c>
      <c r="AR426" s="132" t="s">
        <v>85</v>
      </c>
      <c r="AT426" s="140" t="s">
        <v>74</v>
      </c>
      <c r="AU426" s="140" t="s">
        <v>83</v>
      </c>
      <c r="AY426" s="132" t="s">
        <v>135</v>
      </c>
      <c r="BK426" s="141">
        <f>SUM(BK427:BK433)</f>
        <v>0</v>
      </c>
    </row>
    <row r="427" spans="1:65" s="2" customFormat="1" ht="13.9" customHeight="1">
      <c r="A427" s="32"/>
      <c r="B427" s="144"/>
      <c r="C427" s="145" t="s">
        <v>598</v>
      </c>
      <c r="D427" s="145" t="s">
        <v>138</v>
      </c>
      <c r="E427" s="146" t="s">
        <v>599</v>
      </c>
      <c r="F427" s="147" t="s">
        <v>600</v>
      </c>
      <c r="G427" s="148" t="s">
        <v>141</v>
      </c>
      <c r="H427" s="149">
        <v>121.776</v>
      </c>
      <c r="I427" s="150"/>
      <c r="J427" s="151">
        <f>ROUND(I427*H427,2)</f>
        <v>0</v>
      </c>
      <c r="K427" s="152"/>
      <c r="L427" s="33"/>
      <c r="M427" s="153" t="s">
        <v>1</v>
      </c>
      <c r="N427" s="154" t="s">
        <v>40</v>
      </c>
      <c r="O427" s="58"/>
      <c r="P427" s="155">
        <f>O427*H427</f>
        <v>0</v>
      </c>
      <c r="Q427" s="155">
        <v>0.001</v>
      </c>
      <c r="R427" s="155">
        <f>Q427*H427</f>
        <v>0.121776</v>
      </c>
      <c r="S427" s="155">
        <v>0.00031</v>
      </c>
      <c r="T427" s="156">
        <f>S427*H427</f>
        <v>0.037750559999999996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57" t="s">
        <v>237</v>
      </c>
      <c r="AT427" s="157" t="s">
        <v>138</v>
      </c>
      <c r="AU427" s="157" t="s">
        <v>85</v>
      </c>
      <c r="AY427" s="17" t="s">
        <v>135</v>
      </c>
      <c r="BE427" s="158">
        <f>IF(N427="základní",J427,0)</f>
        <v>0</v>
      </c>
      <c r="BF427" s="158">
        <f>IF(N427="snížená",J427,0)</f>
        <v>0</v>
      </c>
      <c r="BG427" s="158">
        <f>IF(N427="zákl. přenesená",J427,0)</f>
        <v>0</v>
      </c>
      <c r="BH427" s="158">
        <f>IF(N427="sníž. přenesená",J427,0)</f>
        <v>0</v>
      </c>
      <c r="BI427" s="158">
        <f>IF(N427="nulová",J427,0)</f>
        <v>0</v>
      </c>
      <c r="BJ427" s="17" t="s">
        <v>83</v>
      </c>
      <c r="BK427" s="158">
        <f>ROUND(I427*H427,2)</f>
        <v>0</v>
      </c>
      <c r="BL427" s="17" t="s">
        <v>237</v>
      </c>
      <c r="BM427" s="157" t="s">
        <v>601</v>
      </c>
    </row>
    <row r="428" spans="2:51" s="14" customFormat="1" ht="12">
      <c r="B428" s="167"/>
      <c r="D428" s="160" t="s">
        <v>144</v>
      </c>
      <c r="E428" s="168" t="s">
        <v>1</v>
      </c>
      <c r="F428" s="169" t="s">
        <v>602</v>
      </c>
      <c r="H428" s="170">
        <v>121.776</v>
      </c>
      <c r="I428" s="171"/>
      <c r="L428" s="167"/>
      <c r="M428" s="172"/>
      <c r="N428" s="173"/>
      <c r="O428" s="173"/>
      <c r="P428" s="173"/>
      <c r="Q428" s="173"/>
      <c r="R428" s="173"/>
      <c r="S428" s="173"/>
      <c r="T428" s="174"/>
      <c r="AT428" s="168" t="s">
        <v>144</v>
      </c>
      <c r="AU428" s="168" t="s">
        <v>85</v>
      </c>
      <c r="AV428" s="14" t="s">
        <v>85</v>
      </c>
      <c r="AW428" s="14" t="s">
        <v>31</v>
      </c>
      <c r="AX428" s="14" t="s">
        <v>83</v>
      </c>
      <c r="AY428" s="168" t="s">
        <v>135</v>
      </c>
    </row>
    <row r="429" spans="1:65" s="2" customFormat="1" ht="22.15" customHeight="1">
      <c r="A429" s="32"/>
      <c r="B429" s="144"/>
      <c r="C429" s="145" t="s">
        <v>603</v>
      </c>
      <c r="D429" s="145" t="s">
        <v>138</v>
      </c>
      <c r="E429" s="146" t="s">
        <v>604</v>
      </c>
      <c r="F429" s="147" t="s">
        <v>605</v>
      </c>
      <c r="G429" s="148" t="s">
        <v>141</v>
      </c>
      <c r="H429" s="149">
        <v>121.776</v>
      </c>
      <c r="I429" s="150"/>
      <c r="J429" s="151">
        <f>ROUND(I429*H429,2)</f>
        <v>0</v>
      </c>
      <c r="K429" s="152"/>
      <c r="L429" s="33"/>
      <c r="M429" s="153" t="s">
        <v>1</v>
      </c>
      <c r="N429" s="154" t="s">
        <v>40</v>
      </c>
      <c r="O429" s="58"/>
      <c r="P429" s="155">
        <f>O429*H429</f>
        <v>0</v>
      </c>
      <c r="Q429" s="155">
        <v>0</v>
      </c>
      <c r="R429" s="155">
        <f>Q429*H429</f>
        <v>0</v>
      </c>
      <c r="S429" s="155">
        <v>0</v>
      </c>
      <c r="T429" s="156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57" t="s">
        <v>237</v>
      </c>
      <c r="AT429" s="157" t="s">
        <v>138</v>
      </c>
      <c r="AU429" s="157" t="s">
        <v>85</v>
      </c>
      <c r="AY429" s="17" t="s">
        <v>135</v>
      </c>
      <c r="BE429" s="158">
        <f>IF(N429="základní",J429,0)</f>
        <v>0</v>
      </c>
      <c r="BF429" s="158">
        <f>IF(N429="snížená",J429,0)</f>
        <v>0</v>
      </c>
      <c r="BG429" s="158">
        <f>IF(N429="zákl. přenesená",J429,0)</f>
        <v>0</v>
      </c>
      <c r="BH429" s="158">
        <f>IF(N429="sníž. přenesená",J429,0)</f>
        <v>0</v>
      </c>
      <c r="BI429" s="158">
        <f>IF(N429="nulová",J429,0)</f>
        <v>0</v>
      </c>
      <c r="BJ429" s="17" t="s">
        <v>83</v>
      </c>
      <c r="BK429" s="158">
        <f>ROUND(I429*H429,2)</f>
        <v>0</v>
      </c>
      <c r="BL429" s="17" t="s">
        <v>237</v>
      </c>
      <c r="BM429" s="157" t="s">
        <v>606</v>
      </c>
    </row>
    <row r="430" spans="1:65" s="2" customFormat="1" ht="13.9" customHeight="1">
      <c r="A430" s="32"/>
      <c r="B430" s="144"/>
      <c r="C430" s="145" t="s">
        <v>607</v>
      </c>
      <c r="D430" s="145" t="s">
        <v>138</v>
      </c>
      <c r="E430" s="146" t="s">
        <v>608</v>
      </c>
      <c r="F430" s="147" t="s">
        <v>609</v>
      </c>
      <c r="G430" s="148" t="s">
        <v>141</v>
      </c>
      <c r="H430" s="149">
        <v>121.776</v>
      </c>
      <c r="I430" s="150"/>
      <c r="J430" s="151">
        <f>ROUND(I430*H430,2)</f>
        <v>0</v>
      </c>
      <c r="K430" s="152"/>
      <c r="L430" s="33"/>
      <c r="M430" s="153" t="s">
        <v>1</v>
      </c>
      <c r="N430" s="154" t="s">
        <v>40</v>
      </c>
      <c r="O430" s="58"/>
      <c r="P430" s="155">
        <f>O430*H430</f>
        <v>0</v>
      </c>
      <c r="Q430" s="155">
        <v>3E-05</v>
      </c>
      <c r="R430" s="155">
        <f>Q430*H430</f>
        <v>0.00365328</v>
      </c>
      <c r="S430" s="155">
        <v>0</v>
      </c>
      <c r="T430" s="156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57" t="s">
        <v>237</v>
      </c>
      <c r="AT430" s="157" t="s">
        <v>138</v>
      </c>
      <c r="AU430" s="157" t="s">
        <v>85</v>
      </c>
      <c r="AY430" s="17" t="s">
        <v>135</v>
      </c>
      <c r="BE430" s="158">
        <f>IF(N430="základní",J430,0)</f>
        <v>0</v>
      </c>
      <c r="BF430" s="158">
        <f>IF(N430="snížená",J430,0)</f>
        <v>0</v>
      </c>
      <c r="BG430" s="158">
        <f>IF(N430="zákl. přenesená",J430,0)</f>
        <v>0</v>
      </c>
      <c r="BH430" s="158">
        <f>IF(N430="sníž. přenesená",J430,0)</f>
        <v>0</v>
      </c>
      <c r="BI430" s="158">
        <f>IF(N430="nulová",J430,0)</f>
        <v>0</v>
      </c>
      <c r="BJ430" s="17" t="s">
        <v>83</v>
      </c>
      <c r="BK430" s="158">
        <f>ROUND(I430*H430,2)</f>
        <v>0</v>
      </c>
      <c r="BL430" s="17" t="s">
        <v>237</v>
      </c>
      <c r="BM430" s="157" t="s">
        <v>610</v>
      </c>
    </row>
    <row r="431" spans="1:65" s="2" customFormat="1" ht="13.9" customHeight="1">
      <c r="A431" s="32"/>
      <c r="B431" s="144"/>
      <c r="C431" s="145" t="s">
        <v>611</v>
      </c>
      <c r="D431" s="145" t="s">
        <v>138</v>
      </c>
      <c r="E431" s="146" t="s">
        <v>612</v>
      </c>
      <c r="F431" s="147" t="s">
        <v>613</v>
      </c>
      <c r="G431" s="148" t="s">
        <v>141</v>
      </c>
      <c r="H431" s="149">
        <v>42</v>
      </c>
      <c r="I431" s="150"/>
      <c r="J431" s="151">
        <f>ROUND(I431*H431,2)</f>
        <v>0</v>
      </c>
      <c r="K431" s="152"/>
      <c r="L431" s="33"/>
      <c r="M431" s="153" t="s">
        <v>1</v>
      </c>
      <c r="N431" s="154" t="s">
        <v>40</v>
      </c>
      <c r="O431" s="58"/>
      <c r="P431" s="155">
        <f>O431*H431</f>
        <v>0</v>
      </c>
      <c r="Q431" s="155">
        <v>0</v>
      </c>
      <c r="R431" s="155">
        <f>Q431*H431</f>
        <v>0</v>
      </c>
      <c r="S431" s="155">
        <v>0</v>
      </c>
      <c r="T431" s="156">
        <f>S431*H431</f>
        <v>0</v>
      </c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R431" s="157" t="s">
        <v>237</v>
      </c>
      <c r="AT431" s="157" t="s">
        <v>138</v>
      </c>
      <c r="AU431" s="157" t="s">
        <v>85</v>
      </c>
      <c r="AY431" s="17" t="s">
        <v>135</v>
      </c>
      <c r="BE431" s="158">
        <f>IF(N431="základní",J431,0)</f>
        <v>0</v>
      </c>
      <c r="BF431" s="158">
        <f>IF(N431="snížená",J431,0)</f>
        <v>0</v>
      </c>
      <c r="BG431" s="158">
        <f>IF(N431="zákl. přenesená",J431,0)</f>
        <v>0</v>
      </c>
      <c r="BH431" s="158">
        <f>IF(N431="sníž. přenesená",J431,0)</f>
        <v>0</v>
      </c>
      <c r="BI431" s="158">
        <f>IF(N431="nulová",J431,0)</f>
        <v>0</v>
      </c>
      <c r="BJ431" s="17" t="s">
        <v>83</v>
      </c>
      <c r="BK431" s="158">
        <f>ROUND(I431*H431,2)</f>
        <v>0</v>
      </c>
      <c r="BL431" s="17" t="s">
        <v>237</v>
      </c>
      <c r="BM431" s="157" t="s">
        <v>614</v>
      </c>
    </row>
    <row r="432" spans="1:65" s="2" customFormat="1" ht="13.9" customHeight="1">
      <c r="A432" s="32"/>
      <c r="B432" s="144"/>
      <c r="C432" s="183" t="s">
        <v>615</v>
      </c>
      <c r="D432" s="183" t="s">
        <v>315</v>
      </c>
      <c r="E432" s="184" t="s">
        <v>616</v>
      </c>
      <c r="F432" s="185" t="s">
        <v>617</v>
      </c>
      <c r="G432" s="186" t="s">
        <v>327</v>
      </c>
      <c r="H432" s="187">
        <v>3</v>
      </c>
      <c r="I432" s="188"/>
      <c r="J432" s="189">
        <f>ROUND(I432*H432,2)</f>
        <v>0</v>
      </c>
      <c r="K432" s="190"/>
      <c r="L432" s="191"/>
      <c r="M432" s="192" t="s">
        <v>1</v>
      </c>
      <c r="N432" s="193" t="s">
        <v>40</v>
      </c>
      <c r="O432" s="58"/>
      <c r="P432" s="155">
        <f>O432*H432</f>
        <v>0</v>
      </c>
      <c r="Q432" s="155">
        <v>7E-05</v>
      </c>
      <c r="R432" s="155">
        <f>Q432*H432</f>
        <v>0.00020999999999999998</v>
      </c>
      <c r="S432" s="155">
        <v>0</v>
      </c>
      <c r="T432" s="156">
        <f>S432*H432</f>
        <v>0</v>
      </c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R432" s="157" t="s">
        <v>318</v>
      </c>
      <c r="AT432" s="157" t="s">
        <v>315</v>
      </c>
      <c r="AU432" s="157" t="s">
        <v>85</v>
      </c>
      <c r="AY432" s="17" t="s">
        <v>135</v>
      </c>
      <c r="BE432" s="158">
        <f>IF(N432="základní",J432,0)</f>
        <v>0</v>
      </c>
      <c r="BF432" s="158">
        <f>IF(N432="snížená",J432,0)</f>
        <v>0</v>
      </c>
      <c r="BG432" s="158">
        <f>IF(N432="zákl. přenesená",J432,0)</f>
        <v>0</v>
      </c>
      <c r="BH432" s="158">
        <f>IF(N432="sníž. přenesená",J432,0)</f>
        <v>0</v>
      </c>
      <c r="BI432" s="158">
        <f>IF(N432="nulová",J432,0)</f>
        <v>0</v>
      </c>
      <c r="BJ432" s="17" t="s">
        <v>83</v>
      </c>
      <c r="BK432" s="158">
        <f>ROUND(I432*H432,2)</f>
        <v>0</v>
      </c>
      <c r="BL432" s="17" t="s">
        <v>237</v>
      </c>
      <c r="BM432" s="157" t="s">
        <v>618</v>
      </c>
    </row>
    <row r="433" spans="1:65" s="2" customFormat="1" ht="22.15" customHeight="1">
      <c r="A433" s="32"/>
      <c r="B433" s="144"/>
      <c r="C433" s="145" t="s">
        <v>269</v>
      </c>
      <c r="D433" s="145" t="s">
        <v>138</v>
      </c>
      <c r="E433" s="146" t="s">
        <v>619</v>
      </c>
      <c r="F433" s="147" t="s">
        <v>620</v>
      </c>
      <c r="G433" s="148" t="s">
        <v>141</v>
      </c>
      <c r="H433" s="149">
        <v>121.776</v>
      </c>
      <c r="I433" s="150"/>
      <c r="J433" s="151">
        <f>ROUND(I433*H433,2)</f>
        <v>0</v>
      </c>
      <c r="K433" s="152"/>
      <c r="L433" s="33"/>
      <c r="M433" s="198" t="s">
        <v>1</v>
      </c>
      <c r="N433" s="199" t="s">
        <v>40</v>
      </c>
      <c r="O433" s="200"/>
      <c r="P433" s="201">
        <f>O433*H433</f>
        <v>0</v>
      </c>
      <c r="Q433" s="201">
        <v>0.00026</v>
      </c>
      <c r="R433" s="201">
        <f>Q433*H433</f>
        <v>0.03166176</v>
      </c>
      <c r="S433" s="201">
        <v>0</v>
      </c>
      <c r="T433" s="202">
        <f>S433*H433</f>
        <v>0</v>
      </c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R433" s="157" t="s">
        <v>237</v>
      </c>
      <c r="AT433" s="157" t="s">
        <v>138</v>
      </c>
      <c r="AU433" s="157" t="s">
        <v>85</v>
      </c>
      <c r="AY433" s="17" t="s">
        <v>135</v>
      </c>
      <c r="BE433" s="158">
        <f>IF(N433="základní",J433,0)</f>
        <v>0</v>
      </c>
      <c r="BF433" s="158">
        <f>IF(N433="snížená",J433,0)</f>
        <v>0</v>
      </c>
      <c r="BG433" s="158">
        <f>IF(N433="zákl. přenesená",J433,0)</f>
        <v>0</v>
      </c>
      <c r="BH433" s="158">
        <f>IF(N433="sníž. přenesená",J433,0)</f>
        <v>0</v>
      </c>
      <c r="BI433" s="158">
        <f>IF(N433="nulová",J433,0)</f>
        <v>0</v>
      </c>
      <c r="BJ433" s="17" t="s">
        <v>83</v>
      </c>
      <c r="BK433" s="158">
        <f>ROUND(I433*H433,2)</f>
        <v>0</v>
      </c>
      <c r="BL433" s="17" t="s">
        <v>237</v>
      </c>
      <c r="BM433" s="157" t="s">
        <v>621</v>
      </c>
    </row>
    <row r="434" spans="1:31" s="2" customFormat="1" ht="6.95" customHeight="1">
      <c r="A434" s="32"/>
      <c r="B434" s="47"/>
      <c r="C434" s="48"/>
      <c r="D434" s="48"/>
      <c r="E434" s="48"/>
      <c r="F434" s="48"/>
      <c r="G434" s="48"/>
      <c r="H434" s="48"/>
      <c r="I434" s="48"/>
      <c r="J434" s="48"/>
      <c r="K434" s="48"/>
      <c r="L434" s="33"/>
      <c r="M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</row>
  </sheetData>
  <autoFilter ref="C132:K433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41"/>
  <sheetViews>
    <sheetView showGridLines="0" workbookViewId="0" topLeftCell="A239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2.28125" style="1" customWidth="1"/>
    <col min="9" max="10" width="21.421875" style="1" customWidth="1"/>
    <col min="11" max="11" width="21.421875" style="1" hidden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88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4.45" customHeight="1">
      <c r="B7" s="20"/>
      <c r="E7" s="261" t="str">
        <f>'Rekapitulace stavby'!K6</f>
        <v>Rekonstrukce soc. zázemí</v>
      </c>
      <c r="F7" s="262"/>
      <c r="G7" s="262"/>
      <c r="H7" s="262"/>
      <c r="L7" s="20"/>
    </row>
    <row r="8" spans="1:31" s="2" customFormat="1" ht="12" customHeight="1">
      <c r="A8" s="32"/>
      <c r="B8" s="33"/>
      <c r="C8" s="32"/>
      <c r="D8" s="27" t="s">
        <v>96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5" customHeight="1">
      <c r="A9" s="32"/>
      <c r="B9" s="33"/>
      <c r="C9" s="32"/>
      <c r="D9" s="32"/>
      <c r="E9" s="243" t="s">
        <v>622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3" t="str">
        <f>'Rekapitulace stavby'!E14</f>
        <v>Vyplň údaj</v>
      </c>
      <c r="F18" s="233"/>
      <c r="G18" s="233"/>
      <c r="H18" s="233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27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32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33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34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94"/>
      <c r="B27" s="95"/>
      <c r="C27" s="94"/>
      <c r="D27" s="94"/>
      <c r="E27" s="237" t="s">
        <v>1</v>
      </c>
      <c r="F27" s="237"/>
      <c r="G27" s="237"/>
      <c r="H27" s="23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35</v>
      </c>
      <c r="E30" s="32"/>
      <c r="F30" s="32"/>
      <c r="G30" s="32"/>
      <c r="H30" s="32"/>
      <c r="I30" s="32"/>
      <c r="J30" s="71">
        <f>ROUND(J133,2)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39</v>
      </c>
      <c r="E33" s="27" t="s">
        <v>40</v>
      </c>
      <c r="F33" s="99">
        <f>ROUND((SUM(BE133:BE240)),2)</f>
        <v>0</v>
      </c>
      <c r="G33" s="32"/>
      <c r="H33" s="32"/>
      <c r="I33" s="100">
        <v>0.21</v>
      </c>
      <c r="J33" s="99">
        <f>ROUND(((SUM(BE133:BE240))*I33),2)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41</v>
      </c>
      <c r="F34" s="99">
        <f>ROUND((SUM(BF133:BF240)),2)</f>
        <v>0</v>
      </c>
      <c r="G34" s="32"/>
      <c r="H34" s="32"/>
      <c r="I34" s="100">
        <v>0.15</v>
      </c>
      <c r="J34" s="99">
        <f>ROUND(((SUM(BF133:BF240))*I34),2)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42</v>
      </c>
      <c r="F35" s="99">
        <f>ROUND((SUM(BG133:BG240)),2)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43</v>
      </c>
      <c r="F36" s="99">
        <f>ROUND((SUM(BH133:BH240)),2)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44</v>
      </c>
      <c r="F37" s="99">
        <f>ROUND((SUM(BI133:BI240)),2)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45</v>
      </c>
      <c r="E39" s="60"/>
      <c r="F39" s="60"/>
      <c r="G39" s="103" t="s">
        <v>46</v>
      </c>
      <c r="H39" s="104" t="s">
        <v>47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07" t="s">
        <v>51</v>
      </c>
      <c r="G61" s="45" t="s">
        <v>50</v>
      </c>
      <c r="H61" s="35"/>
      <c r="I61" s="35"/>
      <c r="J61" s="108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07" t="s">
        <v>51</v>
      </c>
      <c r="G76" s="45" t="s">
        <v>50</v>
      </c>
      <c r="H76" s="35"/>
      <c r="I76" s="35"/>
      <c r="J76" s="108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5" customHeight="1">
      <c r="A85" s="32"/>
      <c r="B85" s="33"/>
      <c r="C85" s="32"/>
      <c r="D85" s="32"/>
      <c r="E85" s="261" t="str">
        <f>E7</f>
        <v>Rekonstrukce soc. zázemí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96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5" customHeight="1">
      <c r="A87" s="32"/>
      <c r="B87" s="33"/>
      <c r="C87" s="32"/>
      <c r="D87" s="32"/>
      <c r="E87" s="243" t="str">
        <f>E9</f>
        <v>02 - Zdravotechnika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1. 11. 2020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6" customHeight="1">
      <c r="A91" s="32"/>
      <c r="B91" s="33"/>
      <c r="C91" s="27" t="s">
        <v>24</v>
      </c>
      <c r="D91" s="32"/>
      <c r="E91" s="32"/>
      <c r="F91" s="25" t="str">
        <f>E15</f>
        <v>Město Chotěboř</v>
      </c>
      <c r="G91" s="32"/>
      <c r="H91" s="32"/>
      <c r="I91" s="27" t="s">
        <v>30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6.45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32</v>
      </c>
      <c r="J92" s="30" t="str">
        <f>E24</f>
        <v>Ing. Milan Landsman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99</v>
      </c>
      <c r="D94" s="101"/>
      <c r="E94" s="101"/>
      <c r="F94" s="101"/>
      <c r="G94" s="101"/>
      <c r="H94" s="101"/>
      <c r="I94" s="101"/>
      <c r="J94" s="110" t="s">
        <v>100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101</v>
      </c>
      <c r="D96" s="32"/>
      <c r="E96" s="32"/>
      <c r="F96" s="32"/>
      <c r="G96" s="32"/>
      <c r="H96" s="32"/>
      <c r="I96" s="32"/>
      <c r="J96" s="71">
        <f>J133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102</v>
      </c>
    </row>
    <row r="97" spans="2:12" s="9" customFormat="1" ht="24.95" customHeight="1">
      <c r="B97" s="112"/>
      <c r="D97" s="113" t="s">
        <v>103</v>
      </c>
      <c r="E97" s="114"/>
      <c r="F97" s="114"/>
      <c r="G97" s="114"/>
      <c r="H97" s="114"/>
      <c r="I97" s="114"/>
      <c r="J97" s="115">
        <f>J134</f>
        <v>0</v>
      </c>
      <c r="L97" s="112"/>
    </row>
    <row r="98" spans="2:12" s="10" customFormat="1" ht="19.9" customHeight="1">
      <c r="B98" s="116"/>
      <c r="D98" s="117" t="s">
        <v>104</v>
      </c>
      <c r="E98" s="118"/>
      <c r="F98" s="118"/>
      <c r="G98" s="118"/>
      <c r="H98" s="118"/>
      <c r="I98" s="118"/>
      <c r="J98" s="119">
        <f>J135</f>
        <v>0</v>
      </c>
      <c r="L98" s="116"/>
    </row>
    <row r="99" spans="2:12" s="10" customFormat="1" ht="19.9" customHeight="1">
      <c r="B99" s="116"/>
      <c r="D99" s="117" t="s">
        <v>105</v>
      </c>
      <c r="E99" s="118"/>
      <c r="F99" s="118"/>
      <c r="G99" s="118"/>
      <c r="H99" s="118"/>
      <c r="I99" s="118"/>
      <c r="J99" s="119">
        <f>J137</f>
        <v>0</v>
      </c>
      <c r="L99" s="116"/>
    </row>
    <row r="100" spans="2:12" s="10" customFormat="1" ht="19.9" customHeight="1">
      <c r="B100" s="116"/>
      <c r="D100" s="117" t="s">
        <v>107</v>
      </c>
      <c r="E100" s="118"/>
      <c r="F100" s="118"/>
      <c r="G100" s="118"/>
      <c r="H100" s="118"/>
      <c r="I100" s="118"/>
      <c r="J100" s="119">
        <f>J140</f>
        <v>0</v>
      </c>
      <c r="L100" s="116"/>
    </row>
    <row r="101" spans="2:12" s="10" customFormat="1" ht="14.85" customHeight="1">
      <c r="B101" s="116"/>
      <c r="D101" s="117" t="s">
        <v>108</v>
      </c>
      <c r="E101" s="118"/>
      <c r="F101" s="118"/>
      <c r="G101" s="118"/>
      <c r="H101" s="118"/>
      <c r="I101" s="118"/>
      <c r="J101" s="119">
        <f>J143</f>
        <v>0</v>
      </c>
      <c r="L101" s="116"/>
    </row>
    <row r="102" spans="2:12" s="10" customFormat="1" ht="14.85" customHeight="1">
      <c r="B102" s="116"/>
      <c r="D102" s="117" t="s">
        <v>109</v>
      </c>
      <c r="E102" s="118"/>
      <c r="F102" s="118"/>
      <c r="G102" s="118"/>
      <c r="H102" s="118"/>
      <c r="I102" s="118"/>
      <c r="J102" s="119">
        <f>J145</f>
        <v>0</v>
      </c>
      <c r="L102" s="116"/>
    </row>
    <row r="103" spans="2:12" s="10" customFormat="1" ht="19.9" customHeight="1">
      <c r="B103" s="116"/>
      <c r="D103" s="117" t="s">
        <v>110</v>
      </c>
      <c r="E103" s="118"/>
      <c r="F103" s="118"/>
      <c r="G103" s="118"/>
      <c r="H103" s="118"/>
      <c r="I103" s="118"/>
      <c r="J103" s="119">
        <f>J147</f>
        <v>0</v>
      </c>
      <c r="L103" s="116"/>
    </row>
    <row r="104" spans="2:12" s="10" customFormat="1" ht="19.9" customHeight="1">
      <c r="B104" s="116"/>
      <c r="D104" s="117" t="s">
        <v>111</v>
      </c>
      <c r="E104" s="118"/>
      <c r="F104" s="118"/>
      <c r="G104" s="118"/>
      <c r="H104" s="118"/>
      <c r="I104" s="118"/>
      <c r="J104" s="119">
        <f>J153</f>
        <v>0</v>
      </c>
      <c r="L104" s="116"/>
    </row>
    <row r="105" spans="2:12" s="9" customFormat="1" ht="24.95" customHeight="1">
      <c r="B105" s="112"/>
      <c r="D105" s="113" t="s">
        <v>112</v>
      </c>
      <c r="E105" s="114"/>
      <c r="F105" s="114"/>
      <c r="G105" s="114"/>
      <c r="H105" s="114"/>
      <c r="I105" s="114"/>
      <c r="J105" s="115">
        <f>J155</f>
        <v>0</v>
      </c>
      <c r="L105" s="112"/>
    </row>
    <row r="106" spans="2:12" s="10" customFormat="1" ht="19.9" customHeight="1">
      <c r="B106" s="116"/>
      <c r="D106" s="117" t="s">
        <v>623</v>
      </c>
      <c r="E106" s="118"/>
      <c r="F106" s="118"/>
      <c r="G106" s="118"/>
      <c r="H106" s="118"/>
      <c r="I106" s="118"/>
      <c r="J106" s="119">
        <f>J156</f>
        <v>0</v>
      </c>
      <c r="L106" s="116"/>
    </row>
    <row r="107" spans="2:12" s="10" customFormat="1" ht="19.9" customHeight="1">
      <c r="B107" s="116"/>
      <c r="D107" s="117" t="s">
        <v>624</v>
      </c>
      <c r="E107" s="118"/>
      <c r="F107" s="118"/>
      <c r="G107" s="118"/>
      <c r="H107" s="118"/>
      <c r="I107" s="118"/>
      <c r="J107" s="119">
        <f>J161</f>
        <v>0</v>
      </c>
      <c r="L107" s="116"/>
    </row>
    <row r="108" spans="2:12" s="10" customFormat="1" ht="19.9" customHeight="1">
      <c r="B108" s="116"/>
      <c r="D108" s="117" t="s">
        <v>625</v>
      </c>
      <c r="E108" s="118"/>
      <c r="F108" s="118"/>
      <c r="G108" s="118"/>
      <c r="H108" s="118"/>
      <c r="I108" s="118"/>
      <c r="J108" s="119">
        <f>J178</f>
        <v>0</v>
      </c>
      <c r="L108" s="116"/>
    </row>
    <row r="109" spans="2:12" s="10" customFormat="1" ht="19.9" customHeight="1">
      <c r="B109" s="116"/>
      <c r="D109" s="117" t="s">
        <v>626</v>
      </c>
      <c r="E109" s="118"/>
      <c r="F109" s="118"/>
      <c r="G109" s="118"/>
      <c r="H109" s="118"/>
      <c r="I109" s="118"/>
      <c r="J109" s="119">
        <f>J200</f>
        <v>0</v>
      </c>
      <c r="L109" s="116"/>
    </row>
    <row r="110" spans="2:12" s="10" customFormat="1" ht="19.9" customHeight="1">
      <c r="B110" s="116"/>
      <c r="D110" s="117" t="s">
        <v>627</v>
      </c>
      <c r="E110" s="118"/>
      <c r="F110" s="118"/>
      <c r="G110" s="118"/>
      <c r="H110" s="118"/>
      <c r="I110" s="118"/>
      <c r="J110" s="119">
        <f>J230</f>
        <v>0</v>
      </c>
      <c r="L110" s="116"/>
    </row>
    <row r="111" spans="2:12" s="9" customFormat="1" ht="24.95" customHeight="1">
      <c r="B111" s="112"/>
      <c r="D111" s="113" t="s">
        <v>628</v>
      </c>
      <c r="E111" s="114"/>
      <c r="F111" s="114"/>
      <c r="G111" s="114"/>
      <c r="H111" s="114"/>
      <c r="I111" s="114"/>
      <c r="J111" s="115">
        <f>J235</f>
        <v>0</v>
      </c>
      <c r="L111" s="112"/>
    </row>
    <row r="112" spans="2:12" s="9" customFormat="1" ht="24.95" customHeight="1">
      <c r="B112" s="112"/>
      <c r="D112" s="113" t="s">
        <v>629</v>
      </c>
      <c r="E112" s="114"/>
      <c r="F112" s="114"/>
      <c r="G112" s="114"/>
      <c r="H112" s="114"/>
      <c r="I112" s="114"/>
      <c r="J112" s="115">
        <f>J238</f>
        <v>0</v>
      </c>
      <c r="L112" s="112"/>
    </row>
    <row r="113" spans="2:12" s="10" customFormat="1" ht="19.9" customHeight="1">
      <c r="B113" s="116"/>
      <c r="D113" s="117" t="s">
        <v>630</v>
      </c>
      <c r="E113" s="118"/>
      <c r="F113" s="118"/>
      <c r="G113" s="118"/>
      <c r="H113" s="118"/>
      <c r="I113" s="118"/>
      <c r="J113" s="119">
        <f>J239</f>
        <v>0</v>
      </c>
      <c r="L113" s="116"/>
    </row>
    <row r="114" spans="1:31" s="2" customFormat="1" ht="21.7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9" spans="1:31" s="2" customFormat="1" ht="6.95" customHeight="1">
      <c r="A119" s="32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24.95" customHeight="1">
      <c r="A120" s="32"/>
      <c r="B120" s="33"/>
      <c r="C120" s="21" t="s">
        <v>120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16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4.45" customHeight="1">
      <c r="A123" s="32"/>
      <c r="B123" s="33"/>
      <c r="C123" s="32"/>
      <c r="D123" s="32"/>
      <c r="E123" s="261" t="str">
        <f>E7</f>
        <v>Rekonstrukce soc. zázemí</v>
      </c>
      <c r="F123" s="262"/>
      <c r="G123" s="262"/>
      <c r="H123" s="26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96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4.45" customHeight="1">
      <c r="A125" s="32"/>
      <c r="B125" s="33"/>
      <c r="C125" s="32"/>
      <c r="D125" s="32"/>
      <c r="E125" s="243" t="str">
        <f>E9</f>
        <v>02 - Zdravotechnika</v>
      </c>
      <c r="F125" s="260"/>
      <c r="G125" s="260"/>
      <c r="H125" s="260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20</v>
      </c>
      <c r="D127" s="32"/>
      <c r="E127" s="32"/>
      <c r="F127" s="25" t="str">
        <f>F12</f>
        <v xml:space="preserve"> </v>
      </c>
      <c r="G127" s="32"/>
      <c r="H127" s="32"/>
      <c r="I127" s="27" t="s">
        <v>22</v>
      </c>
      <c r="J127" s="55" t="str">
        <f>IF(J12="","",J12)</f>
        <v>1. 11. 2020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5.6" customHeight="1">
      <c r="A129" s="32"/>
      <c r="B129" s="33"/>
      <c r="C129" s="27" t="s">
        <v>24</v>
      </c>
      <c r="D129" s="32"/>
      <c r="E129" s="32"/>
      <c r="F129" s="25" t="str">
        <f>E15</f>
        <v>Město Chotěboř</v>
      </c>
      <c r="G129" s="32"/>
      <c r="H129" s="32"/>
      <c r="I129" s="27" t="s">
        <v>30</v>
      </c>
      <c r="J129" s="30" t="str">
        <f>E21</f>
        <v xml:space="preserve"> 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26.45" customHeight="1">
      <c r="A130" s="32"/>
      <c r="B130" s="33"/>
      <c r="C130" s="27" t="s">
        <v>28</v>
      </c>
      <c r="D130" s="32"/>
      <c r="E130" s="32"/>
      <c r="F130" s="25" t="str">
        <f>IF(E18="","",E18)</f>
        <v>Vyplň údaj</v>
      </c>
      <c r="G130" s="32"/>
      <c r="H130" s="32"/>
      <c r="I130" s="27" t="s">
        <v>32</v>
      </c>
      <c r="J130" s="30" t="str">
        <f>E24</f>
        <v>Ing. Milan Landsman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0.3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11" customFormat="1" ht="29.25" customHeight="1">
      <c r="A132" s="120"/>
      <c r="B132" s="121"/>
      <c r="C132" s="122" t="s">
        <v>121</v>
      </c>
      <c r="D132" s="123" t="s">
        <v>60</v>
      </c>
      <c r="E132" s="123" t="s">
        <v>56</v>
      </c>
      <c r="F132" s="123" t="s">
        <v>57</v>
      </c>
      <c r="G132" s="123" t="s">
        <v>122</v>
      </c>
      <c r="H132" s="123" t="s">
        <v>123</v>
      </c>
      <c r="I132" s="123" t="s">
        <v>124</v>
      </c>
      <c r="J132" s="124" t="s">
        <v>100</v>
      </c>
      <c r="K132" s="125" t="s">
        <v>125</v>
      </c>
      <c r="L132" s="126"/>
      <c r="M132" s="62" t="s">
        <v>1</v>
      </c>
      <c r="N132" s="63" t="s">
        <v>39</v>
      </c>
      <c r="O132" s="63" t="s">
        <v>126</v>
      </c>
      <c r="P132" s="63" t="s">
        <v>127</v>
      </c>
      <c r="Q132" s="63" t="s">
        <v>128</v>
      </c>
      <c r="R132" s="63" t="s">
        <v>129</v>
      </c>
      <c r="S132" s="63" t="s">
        <v>130</v>
      </c>
      <c r="T132" s="64" t="s">
        <v>131</v>
      </c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</row>
    <row r="133" spans="1:63" s="2" customFormat="1" ht="22.9" customHeight="1">
      <c r="A133" s="32"/>
      <c r="B133" s="33"/>
      <c r="C133" s="69" t="s">
        <v>132</v>
      </c>
      <c r="D133" s="32"/>
      <c r="E133" s="32"/>
      <c r="F133" s="32"/>
      <c r="G133" s="32"/>
      <c r="H133" s="32"/>
      <c r="I133" s="32"/>
      <c r="J133" s="127">
        <f>BK133</f>
        <v>0</v>
      </c>
      <c r="K133" s="32"/>
      <c r="L133" s="33"/>
      <c r="M133" s="65"/>
      <c r="N133" s="56"/>
      <c r="O133" s="66"/>
      <c r="P133" s="128">
        <f>P134+P155+P235+P238</f>
        <v>0</v>
      </c>
      <c r="Q133" s="66"/>
      <c r="R133" s="128">
        <f>R134+R155+R235+R238</f>
        <v>1.6356199999999999</v>
      </c>
      <c r="S133" s="66"/>
      <c r="T133" s="129">
        <f>T134+T155+T235+T238</f>
        <v>8.14002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74</v>
      </c>
      <c r="AU133" s="17" t="s">
        <v>102</v>
      </c>
      <c r="BK133" s="130">
        <f>BK134+BK155+BK235+BK238</f>
        <v>0</v>
      </c>
    </row>
    <row r="134" spans="2:63" s="12" customFormat="1" ht="25.9" customHeight="1">
      <c r="B134" s="131"/>
      <c r="D134" s="132" t="s">
        <v>74</v>
      </c>
      <c r="E134" s="133" t="s">
        <v>133</v>
      </c>
      <c r="F134" s="133" t="s">
        <v>134</v>
      </c>
      <c r="I134" s="134"/>
      <c r="J134" s="135">
        <f>BK134</f>
        <v>0</v>
      </c>
      <c r="L134" s="131"/>
      <c r="M134" s="136"/>
      <c r="N134" s="137"/>
      <c r="O134" s="137"/>
      <c r="P134" s="138">
        <f>P135+P137+P140+P147+P153</f>
        <v>0</v>
      </c>
      <c r="Q134" s="137"/>
      <c r="R134" s="138">
        <f>R135+R137+R140+R147+R153</f>
        <v>0.92907</v>
      </c>
      <c r="S134" s="137"/>
      <c r="T134" s="139">
        <f>T135+T137+T140+T147+T153</f>
        <v>6.32</v>
      </c>
      <c r="AR134" s="132" t="s">
        <v>83</v>
      </c>
      <c r="AT134" s="140" t="s">
        <v>74</v>
      </c>
      <c r="AU134" s="140" t="s">
        <v>75</v>
      </c>
      <c r="AY134" s="132" t="s">
        <v>135</v>
      </c>
      <c r="BK134" s="141">
        <f>BK135+BK137+BK140+BK147+BK153</f>
        <v>0</v>
      </c>
    </row>
    <row r="135" spans="2:63" s="12" customFormat="1" ht="22.9" customHeight="1">
      <c r="B135" s="131"/>
      <c r="D135" s="132" t="s">
        <v>74</v>
      </c>
      <c r="E135" s="142" t="s">
        <v>136</v>
      </c>
      <c r="F135" s="142" t="s">
        <v>137</v>
      </c>
      <c r="I135" s="134"/>
      <c r="J135" s="143">
        <f>BK135</f>
        <v>0</v>
      </c>
      <c r="L135" s="131"/>
      <c r="M135" s="136"/>
      <c r="N135" s="137"/>
      <c r="O135" s="137"/>
      <c r="P135" s="138">
        <f>P136</f>
        <v>0</v>
      </c>
      <c r="Q135" s="137"/>
      <c r="R135" s="138">
        <f>R136</f>
        <v>0</v>
      </c>
      <c r="S135" s="137"/>
      <c r="T135" s="139">
        <f>T136</f>
        <v>0</v>
      </c>
      <c r="AR135" s="132" t="s">
        <v>83</v>
      </c>
      <c r="AT135" s="140" t="s">
        <v>74</v>
      </c>
      <c r="AU135" s="140" t="s">
        <v>83</v>
      </c>
      <c r="AY135" s="132" t="s">
        <v>135</v>
      </c>
      <c r="BK135" s="141">
        <f>BK136</f>
        <v>0</v>
      </c>
    </row>
    <row r="136" spans="1:65" s="2" customFormat="1" ht="13.9" customHeight="1">
      <c r="A136" s="32"/>
      <c r="B136" s="144"/>
      <c r="C136" s="145" t="s">
        <v>83</v>
      </c>
      <c r="D136" s="145" t="s">
        <v>138</v>
      </c>
      <c r="E136" s="146" t="s">
        <v>631</v>
      </c>
      <c r="F136" s="147" t="s">
        <v>632</v>
      </c>
      <c r="G136" s="148" t="s">
        <v>220</v>
      </c>
      <c r="H136" s="149">
        <v>158</v>
      </c>
      <c r="I136" s="150"/>
      <c r="J136" s="151">
        <f>ROUND(I136*H136,2)</f>
        <v>0</v>
      </c>
      <c r="K136" s="152"/>
      <c r="L136" s="33"/>
      <c r="M136" s="153" t="s">
        <v>1</v>
      </c>
      <c r="N136" s="154" t="s">
        <v>40</v>
      </c>
      <c r="O136" s="58"/>
      <c r="P136" s="155">
        <f>O136*H136</f>
        <v>0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7" t="s">
        <v>142</v>
      </c>
      <c r="AT136" s="157" t="s">
        <v>138</v>
      </c>
      <c r="AU136" s="157" t="s">
        <v>85</v>
      </c>
      <c r="AY136" s="17" t="s">
        <v>135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7" t="s">
        <v>83</v>
      </c>
      <c r="BK136" s="158">
        <f>ROUND(I136*H136,2)</f>
        <v>0</v>
      </c>
      <c r="BL136" s="17" t="s">
        <v>142</v>
      </c>
      <c r="BM136" s="157" t="s">
        <v>633</v>
      </c>
    </row>
    <row r="137" spans="2:63" s="12" customFormat="1" ht="22.9" customHeight="1">
      <c r="B137" s="131"/>
      <c r="D137" s="132" t="s">
        <v>74</v>
      </c>
      <c r="E137" s="142" t="s">
        <v>173</v>
      </c>
      <c r="F137" s="142" t="s">
        <v>174</v>
      </c>
      <c r="I137" s="134"/>
      <c r="J137" s="143">
        <f>BK137</f>
        <v>0</v>
      </c>
      <c r="L137" s="131"/>
      <c r="M137" s="136"/>
      <c r="N137" s="137"/>
      <c r="O137" s="137"/>
      <c r="P137" s="138">
        <f>SUM(P138:P139)</f>
        <v>0</v>
      </c>
      <c r="Q137" s="137"/>
      <c r="R137" s="138">
        <f>SUM(R138:R139)</f>
        <v>0.9219299999999999</v>
      </c>
      <c r="S137" s="137"/>
      <c r="T137" s="139">
        <f>SUM(T138:T139)</f>
        <v>0</v>
      </c>
      <c r="AR137" s="132" t="s">
        <v>83</v>
      </c>
      <c r="AT137" s="140" t="s">
        <v>74</v>
      </c>
      <c r="AU137" s="140" t="s">
        <v>83</v>
      </c>
      <c r="AY137" s="132" t="s">
        <v>135</v>
      </c>
      <c r="BK137" s="141">
        <f>SUM(BK138:BK139)</f>
        <v>0</v>
      </c>
    </row>
    <row r="138" spans="1:65" s="2" customFormat="1" ht="22.15" customHeight="1">
      <c r="A138" s="32"/>
      <c r="B138" s="144"/>
      <c r="C138" s="145" t="s">
        <v>85</v>
      </c>
      <c r="D138" s="145" t="s">
        <v>138</v>
      </c>
      <c r="E138" s="146" t="s">
        <v>634</v>
      </c>
      <c r="F138" s="147" t="s">
        <v>635</v>
      </c>
      <c r="G138" s="148" t="s">
        <v>141</v>
      </c>
      <c r="H138" s="149">
        <v>23.7</v>
      </c>
      <c r="I138" s="150"/>
      <c r="J138" s="151">
        <f>ROUND(I138*H138,2)</f>
        <v>0</v>
      </c>
      <c r="K138" s="152"/>
      <c r="L138" s="33"/>
      <c r="M138" s="153" t="s">
        <v>1</v>
      </c>
      <c r="N138" s="154" t="s">
        <v>40</v>
      </c>
      <c r="O138" s="58"/>
      <c r="P138" s="155">
        <f>O138*H138</f>
        <v>0</v>
      </c>
      <c r="Q138" s="155">
        <v>0.0389</v>
      </c>
      <c r="R138" s="155">
        <f>Q138*H138</f>
        <v>0.9219299999999999</v>
      </c>
      <c r="S138" s="155">
        <v>0</v>
      </c>
      <c r="T138" s="156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7" t="s">
        <v>142</v>
      </c>
      <c r="AT138" s="157" t="s">
        <v>138</v>
      </c>
      <c r="AU138" s="157" t="s">
        <v>85</v>
      </c>
      <c r="AY138" s="17" t="s">
        <v>135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7" t="s">
        <v>83</v>
      </c>
      <c r="BK138" s="158">
        <f>ROUND(I138*H138,2)</f>
        <v>0</v>
      </c>
      <c r="BL138" s="17" t="s">
        <v>142</v>
      </c>
      <c r="BM138" s="157" t="s">
        <v>636</v>
      </c>
    </row>
    <row r="139" spans="2:51" s="14" customFormat="1" ht="12">
      <c r="B139" s="167"/>
      <c r="D139" s="160" t="s">
        <v>144</v>
      </c>
      <c r="E139" s="168" t="s">
        <v>1</v>
      </c>
      <c r="F139" s="169" t="s">
        <v>637</v>
      </c>
      <c r="H139" s="170">
        <v>23.7</v>
      </c>
      <c r="I139" s="171"/>
      <c r="L139" s="167"/>
      <c r="M139" s="172"/>
      <c r="N139" s="173"/>
      <c r="O139" s="173"/>
      <c r="P139" s="173"/>
      <c r="Q139" s="173"/>
      <c r="R139" s="173"/>
      <c r="S139" s="173"/>
      <c r="T139" s="174"/>
      <c r="AT139" s="168" t="s">
        <v>144</v>
      </c>
      <c r="AU139" s="168" t="s">
        <v>85</v>
      </c>
      <c r="AV139" s="14" t="s">
        <v>85</v>
      </c>
      <c r="AW139" s="14" t="s">
        <v>31</v>
      </c>
      <c r="AX139" s="14" t="s">
        <v>83</v>
      </c>
      <c r="AY139" s="168" t="s">
        <v>135</v>
      </c>
    </row>
    <row r="140" spans="2:63" s="12" customFormat="1" ht="22.9" customHeight="1">
      <c r="B140" s="131"/>
      <c r="D140" s="132" t="s">
        <v>74</v>
      </c>
      <c r="E140" s="142" t="s">
        <v>194</v>
      </c>
      <c r="F140" s="142" t="s">
        <v>257</v>
      </c>
      <c r="I140" s="134"/>
      <c r="J140" s="143">
        <f>BK140</f>
        <v>0</v>
      </c>
      <c r="L140" s="131"/>
      <c r="M140" s="136"/>
      <c r="N140" s="137"/>
      <c r="O140" s="137"/>
      <c r="P140" s="138">
        <f>P141+P142+P143+P145</f>
        <v>0</v>
      </c>
      <c r="Q140" s="137"/>
      <c r="R140" s="138">
        <f>R141+R142+R143+R145</f>
        <v>0.00714</v>
      </c>
      <c r="S140" s="137"/>
      <c r="T140" s="139">
        <f>T141+T142+T143+T145</f>
        <v>6.32</v>
      </c>
      <c r="AR140" s="132" t="s">
        <v>83</v>
      </c>
      <c r="AT140" s="140" t="s">
        <v>74</v>
      </c>
      <c r="AU140" s="140" t="s">
        <v>83</v>
      </c>
      <c r="AY140" s="132" t="s">
        <v>135</v>
      </c>
      <c r="BK140" s="141">
        <f>BK141+BK142+BK143+BK145</f>
        <v>0</v>
      </c>
    </row>
    <row r="141" spans="1:65" s="2" customFormat="1" ht="22.15" customHeight="1">
      <c r="A141" s="32"/>
      <c r="B141" s="144"/>
      <c r="C141" s="145" t="s">
        <v>136</v>
      </c>
      <c r="D141" s="145" t="s">
        <v>138</v>
      </c>
      <c r="E141" s="146" t="s">
        <v>638</v>
      </c>
      <c r="F141" s="147" t="s">
        <v>639</v>
      </c>
      <c r="G141" s="148" t="s">
        <v>220</v>
      </c>
      <c r="H141" s="149">
        <v>158</v>
      </c>
      <c r="I141" s="150"/>
      <c r="J141" s="151">
        <f>ROUND(I141*H141,2)</f>
        <v>0</v>
      </c>
      <c r="K141" s="152"/>
      <c r="L141" s="33"/>
      <c r="M141" s="153" t="s">
        <v>1</v>
      </c>
      <c r="N141" s="154" t="s">
        <v>40</v>
      </c>
      <c r="O141" s="58"/>
      <c r="P141" s="155">
        <f>O141*H141</f>
        <v>0</v>
      </c>
      <c r="Q141" s="155">
        <v>0</v>
      </c>
      <c r="R141" s="155">
        <f>Q141*H141</f>
        <v>0</v>
      </c>
      <c r="S141" s="155">
        <v>0.04</v>
      </c>
      <c r="T141" s="156">
        <f>S141*H141</f>
        <v>6.32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7" t="s">
        <v>142</v>
      </c>
      <c r="AT141" s="157" t="s">
        <v>138</v>
      </c>
      <c r="AU141" s="157" t="s">
        <v>85</v>
      </c>
      <c r="AY141" s="17" t="s">
        <v>135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7" t="s">
        <v>83</v>
      </c>
      <c r="BK141" s="158">
        <f>ROUND(I141*H141,2)</f>
        <v>0</v>
      </c>
      <c r="BL141" s="17" t="s">
        <v>142</v>
      </c>
      <c r="BM141" s="157" t="s">
        <v>640</v>
      </c>
    </row>
    <row r="142" spans="2:51" s="14" customFormat="1" ht="12">
      <c r="B142" s="167"/>
      <c r="D142" s="160" t="s">
        <v>144</v>
      </c>
      <c r="E142" s="168" t="s">
        <v>1</v>
      </c>
      <c r="F142" s="169" t="s">
        <v>641</v>
      </c>
      <c r="H142" s="170">
        <v>158</v>
      </c>
      <c r="I142" s="171"/>
      <c r="L142" s="167"/>
      <c r="M142" s="172"/>
      <c r="N142" s="173"/>
      <c r="O142" s="173"/>
      <c r="P142" s="173"/>
      <c r="Q142" s="173"/>
      <c r="R142" s="173"/>
      <c r="S142" s="173"/>
      <c r="T142" s="174"/>
      <c r="AT142" s="168" t="s">
        <v>144</v>
      </c>
      <c r="AU142" s="168" t="s">
        <v>85</v>
      </c>
      <c r="AV142" s="14" t="s">
        <v>85</v>
      </c>
      <c r="AW142" s="14" t="s">
        <v>31</v>
      </c>
      <c r="AX142" s="14" t="s">
        <v>83</v>
      </c>
      <c r="AY142" s="168" t="s">
        <v>135</v>
      </c>
    </row>
    <row r="143" spans="2:63" s="12" customFormat="1" ht="20.85" customHeight="1">
      <c r="B143" s="131"/>
      <c r="D143" s="132" t="s">
        <v>74</v>
      </c>
      <c r="E143" s="142" t="s">
        <v>269</v>
      </c>
      <c r="F143" s="142" t="s">
        <v>270</v>
      </c>
      <c r="I143" s="134"/>
      <c r="J143" s="143">
        <f>BK143</f>
        <v>0</v>
      </c>
      <c r="L143" s="131"/>
      <c r="M143" s="136"/>
      <c r="N143" s="137"/>
      <c r="O143" s="137"/>
      <c r="P143" s="138">
        <f>P144</f>
        <v>0</v>
      </c>
      <c r="Q143" s="137"/>
      <c r="R143" s="138">
        <f>R144</f>
        <v>0.00546</v>
      </c>
      <c r="S143" s="137"/>
      <c r="T143" s="139">
        <f>T144</f>
        <v>0</v>
      </c>
      <c r="AR143" s="132" t="s">
        <v>83</v>
      </c>
      <c r="AT143" s="140" t="s">
        <v>74</v>
      </c>
      <c r="AU143" s="140" t="s">
        <v>85</v>
      </c>
      <c r="AY143" s="132" t="s">
        <v>135</v>
      </c>
      <c r="BK143" s="141">
        <f>BK144</f>
        <v>0</v>
      </c>
    </row>
    <row r="144" spans="1:65" s="2" customFormat="1" ht="22.15" customHeight="1">
      <c r="A144" s="32"/>
      <c r="B144" s="144"/>
      <c r="C144" s="145" t="s">
        <v>142</v>
      </c>
      <c r="D144" s="145" t="s">
        <v>138</v>
      </c>
      <c r="E144" s="146" t="s">
        <v>272</v>
      </c>
      <c r="F144" s="147" t="s">
        <v>273</v>
      </c>
      <c r="G144" s="148" t="s">
        <v>141</v>
      </c>
      <c r="H144" s="149">
        <v>42</v>
      </c>
      <c r="I144" s="150"/>
      <c r="J144" s="151">
        <f>ROUND(I144*H144,2)</f>
        <v>0</v>
      </c>
      <c r="K144" s="152"/>
      <c r="L144" s="33"/>
      <c r="M144" s="153" t="s">
        <v>1</v>
      </c>
      <c r="N144" s="154" t="s">
        <v>40</v>
      </c>
      <c r="O144" s="58"/>
      <c r="P144" s="155">
        <f>O144*H144</f>
        <v>0</v>
      </c>
      <c r="Q144" s="155">
        <v>0.00013</v>
      </c>
      <c r="R144" s="155">
        <f>Q144*H144</f>
        <v>0.00546</v>
      </c>
      <c r="S144" s="155">
        <v>0</v>
      </c>
      <c r="T144" s="156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7" t="s">
        <v>142</v>
      </c>
      <c r="AT144" s="157" t="s">
        <v>138</v>
      </c>
      <c r="AU144" s="157" t="s">
        <v>136</v>
      </c>
      <c r="AY144" s="17" t="s">
        <v>135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7" t="s">
        <v>83</v>
      </c>
      <c r="BK144" s="158">
        <f>ROUND(I144*H144,2)</f>
        <v>0</v>
      </c>
      <c r="BL144" s="17" t="s">
        <v>142</v>
      </c>
      <c r="BM144" s="157" t="s">
        <v>642</v>
      </c>
    </row>
    <row r="145" spans="2:63" s="12" customFormat="1" ht="20.85" customHeight="1">
      <c r="B145" s="131"/>
      <c r="D145" s="132" t="s">
        <v>74</v>
      </c>
      <c r="E145" s="142" t="s">
        <v>275</v>
      </c>
      <c r="F145" s="142" t="s">
        <v>276</v>
      </c>
      <c r="I145" s="134"/>
      <c r="J145" s="143">
        <f>BK145</f>
        <v>0</v>
      </c>
      <c r="L145" s="131"/>
      <c r="M145" s="136"/>
      <c r="N145" s="137"/>
      <c r="O145" s="137"/>
      <c r="P145" s="138">
        <f>P146</f>
        <v>0</v>
      </c>
      <c r="Q145" s="137"/>
      <c r="R145" s="138">
        <f>R146</f>
        <v>0.00168</v>
      </c>
      <c r="S145" s="137"/>
      <c r="T145" s="139">
        <f>T146</f>
        <v>0</v>
      </c>
      <c r="AR145" s="132" t="s">
        <v>83</v>
      </c>
      <c r="AT145" s="140" t="s">
        <v>74</v>
      </c>
      <c r="AU145" s="140" t="s">
        <v>85</v>
      </c>
      <c r="AY145" s="132" t="s">
        <v>135</v>
      </c>
      <c r="BK145" s="141">
        <f>BK146</f>
        <v>0</v>
      </c>
    </row>
    <row r="146" spans="1:65" s="2" customFormat="1" ht="22.15" customHeight="1">
      <c r="A146" s="32"/>
      <c r="B146" s="144"/>
      <c r="C146" s="145" t="s">
        <v>175</v>
      </c>
      <c r="D146" s="145" t="s">
        <v>138</v>
      </c>
      <c r="E146" s="146" t="s">
        <v>278</v>
      </c>
      <c r="F146" s="147" t="s">
        <v>279</v>
      </c>
      <c r="G146" s="148" t="s">
        <v>141</v>
      </c>
      <c r="H146" s="149">
        <v>42</v>
      </c>
      <c r="I146" s="150"/>
      <c r="J146" s="151">
        <f>ROUND(I146*H146,2)</f>
        <v>0</v>
      </c>
      <c r="K146" s="152"/>
      <c r="L146" s="33"/>
      <c r="M146" s="153" t="s">
        <v>1</v>
      </c>
      <c r="N146" s="154" t="s">
        <v>40</v>
      </c>
      <c r="O146" s="58"/>
      <c r="P146" s="155">
        <f>O146*H146</f>
        <v>0</v>
      </c>
      <c r="Q146" s="155">
        <v>4E-05</v>
      </c>
      <c r="R146" s="155">
        <f>Q146*H146</f>
        <v>0.00168</v>
      </c>
      <c r="S146" s="155">
        <v>0</v>
      </c>
      <c r="T146" s="156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142</v>
      </c>
      <c r="AT146" s="157" t="s">
        <v>138</v>
      </c>
      <c r="AU146" s="157" t="s">
        <v>136</v>
      </c>
      <c r="AY146" s="17" t="s">
        <v>135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7" t="s">
        <v>83</v>
      </c>
      <c r="BK146" s="158">
        <f>ROUND(I146*H146,2)</f>
        <v>0</v>
      </c>
      <c r="BL146" s="17" t="s">
        <v>142</v>
      </c>
      <c r="BM146" s="157" t="s">
        <v>643</v>
      </c>
    </row>
    <row r="147" spans="2:63" s="12" customFormat="1" ht="22.9" customHeight="1">
      <c r="B147" s="131"/>
      <c r="D147" s="132" t="s">
        <v>74</v>
      </c>
      <c r="E147" s="142" t="s">
        <v>281</v>
      </c>
      <c r="F147" s="142" t="s">
        <v>282</v>
      </c>
      <c r="I147" s="134"/>
      <c r="J147" s="143">
        <f>BK147</f>
        <v>0</v>
      </c>
      <c r="L147" s="131"/>
      <c r="M147" s="136"/>
      <c r="N147" s="137"/>
      <c r="O147" s="137"/>
      <c r="P147" s="138">
        <f>SUM(P148:P152)</f>
        <v>0</v>
      </c>
      <c r="Q147" s="137"/>
      <c r="R147" s="138">
        <f>SUM(R148:R152)</f>
        <v>0</v>
      </c>
      <c r="S147" s="137"/>
      <c r="T147" s="139">
        <f>SUM(T148:T152)</f>
        <v>0</v>
      </c>
      <c r="AR147" s="132" t="s">
        <v>83</v>
      </c>
      <c r="AT147" s="140" t="s">
        <v>74</v>
      </c>
      <c r="AU147" s="140" t="s">
        <v>83</v>
      </c>
      <c r="AY147" s="132" t="s">
        <v>135</v>
      </c>
      <c r="BK147" s="141">
        <f>SUM(BK148:BK152)</f>
        <v>0</v>
      </c>
    </row>
    <row r="148" spans="1:65" s="2" customFormat="1" ht="22.15" customHeight="1">
      <c r="A148" s="32"/>
      <c r="B148" s="144"/>
      <c r="C148" s="145" t="s">
        <v>173</v>
      </c>
      <c r="D148" s="145" t="s">
        <v>138</v>
      </c>
      <c r="E148" s="146" t="s">
        <v>284</v>
      </c>
      <c r="F148" s="147" t="s">
        <v>285</v>
      </c>
      <c r="G148" s="148" t="s">
        <v>203</v>
      </c>
      <c r="H148" s="149">
        <v>8.14</v>
      </c>
      <c r="I148" s="150"/>
      <c r="J148" s="151">
        <f>ROUND(I148*H148,2)</f>
        <v>0</v>
      </c>
      <c r="K148" s="152"/>
      <c r="L148" s="33"/>
      <c r="M148" s="153" t="s">
        <v>1</v>
      </c>
      <c r="N148" s="154" t="s">
        <v>40</v>
      </c>
      <c r="O148" s="58"/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7" t="s">
        <v>142</v>
      </c>
      <c r="AT148" s="157" t="s">
        <v>138</v>
      </c>
      <c r="AU148" s="157" t="s">
        <v>85</v>
      </c>
      <c r="AY148" s="17" t="s">
        <v>135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7" t="s">
        <v>83</v>
      </c>
      <c r="BK148" s="158">
        <f>ROUND(I148*H148,2)</f>
        <v>0</v>
      </c>
      <c r="BL148" s="17" t="s">
        <v>142</v>
      </c>
      <c r="BM148" s="157" t="s">
        <v>644</v>
      </c>
    </row>
    <row r="149" spans="1:65" s="2" customFormat="1" ht="22.15" customHeight="1">
      <c r="A149" s="32"/>
      <c r="B149" s="144"/>
      <c r="C149" s="145" t="s">
        <v>186</v>
      </c>
      <c r="D149" s="145" t="s">
        <v>138</v>
      </c>
      <c r="E149" s="146" t="s">
        <v>288</v>
      </c>
      <c r="F149" s="147" t="s">
        <v>289</v>
      </c>
      <c r="G149" s="148" t="s">
        <v>203</v>
      </c>
      <c r="H149" s="149">
        <v>8.14</v>
      </c>
      <c r="I149" s="150"/>
      <c r="J149" s="151">
        <f>ROUND(I149*H149,2)</f>
        <v>0</v>
      </c>
      <c r="K149" s="152"/>
      <c r="L149" s="33"/>
      <c r="M149" s="153" t="s">
        <v>1</v>
      </c>
      <c r="N149" s="154" t="s">
        <v>40</v>
      </c>
      <c r="O149" s="58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142</v>
      </c>
      <c r="AT149" s="157" t="s">
        <v>138</v>
      </c>
      <c r="AU149" s="157" t="s">
        <v>85</v>
      </c>
      <c r="AY149" s="17" t="s">
        <v>135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7" t="s">
        <v>83</v>
      </c>
      <c r="BK149" s="158">
        <f>ROUND(I149*H149,2)</f>
        <v>0</v>
      </c>
      <c r="BL149" s="17" t="s">
        <v>142</v>
      </c>
      <c r="BM149" s="157" t="s">
        <v>645</v>
      </c>
    </row>
    <row r="150" spans="1:65" s="2" customFormat="1" ht="22.15" customHeight="1">
      <c r="A150" s="32"/>
      <c r="B150" s="144"/>
      <c r="C150" s="145" t="s">
        <v>190</v>
      </c>
      <c r="D150" s="145" t="s">
        <v>138</v>
      </c>
      <c r="E150" s="146" t="s">
        <v>292</v>
      </c>
      <c r="F150" s="147" t="s">
        <v>293</v>
      </c>
      <c r="G150" s="148" t="s">
        <v>203</v>
      </c>
      <c r="H150" s="149">
        <v>195.36</v>
      </c>
      <c r="I150" s="150"/>
      <c r="J150" s="151">
        <f>ROUND(I150*H150,2)</f>
        <v>0</v>
      </c>
      <c r="K150" s="152"/>
      <c r="L150" s="33"/>
      <c r="M150" s="153" t="s">
        <v>1</v>
      </c>
      <c r="N150" s="154" t="s">
        <v>40</v>
      </c>
      <c r="O150" s="58"/>
      <c r="P150" s="155">
        <f>O150*H150</f>
        <v>0</v>
      </c>
      <c r="Q150" s="155">
        <v>0</v>
      </c>
      <c r="R150" s="155">
        <f>Q150*H150</f>
        <v>0</v>
      </c>
      <c r="S150" s="155">
        <v>0</v>
      </c>
      <c r="T150" s="156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7" t="s">
        <v>142</v>
      </c>
      <c r="AT150" s="157" t="s">
        <v>138</v>
      </c>
      <c r="AU150" s="157" t="s">
        <v>85</v>
      </c>
      <c r="AY150" s="17" t="s">
        <v>135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7" t="s">
        <v>83</v>
      </c>
      <c r="BK150" s="158">
        <f>ROUND(I150*H150,2)</f>
        <v>0</v>
      </c>
      <c r="BL150" s="17" t="s">
        <v>142</v>
      </c>
      <c r="BM150" s="157" t="s">
        <v>646</v>
      </c>
    </row>
    <row r="151" spans="2:51" s="14" customFormat="1" ht="12">
      <c r="B151" s="167"/>
      <c r="D151" s="160" t="s">
        <v>144</v>
      </c>
      <c r="F151" s="169" t="s">
        <v>647</v>
      </c>
      <c r="H151" s="170">
        <v>195.36</v>
      </c>
      <c r="I151" s="171"/>
      <c r="L151" s="167"/>
      <c r="M151" s="172"/>
      <c r="N151" s="173"/>
      <c r="O151" s="173"/>
      <c r="P151" s="173"/>
      <c r="Q151" s="173"/>
      <c r="R151" s="173"/>
      <c r="S151" s="173"/>
      <c r="T151" s="174"/>
      <c r="AT151" s="168" t="s">
        <v>144</v>
      </c>
      <c r="AU151" s="168" t="s">
        <v>85</v>
      </c>
      <c r="AV151" s="14" t="s">
        <v>85</v>
      </c>
      <c r="AW151" s="14" t="s">
        <v>3</v>
      </c>
      <c r="AX151" s="14" t="s">
        <v>83</v>
      </c>
      <c r="AY151" s="168" t="s">
        <v>135</v>
      </c>
    </row>
    <row r="152" spans="1:65" s="2" customFormat="1" ht="22.15" customHeight="1">
      <c r="A152" s="32"/>
      <c r="B152" s="144"/>
      <c r="C152" s="145" t="s">
        <v>194</v>
      </c>
      <c r="D152" s="145" t="s">
        <v>138</v>
      </c>
      <c r="E152" s="146" t="s">
        <v>297</v>
      </c>
      <c r="F152" s="147" t="s">
        <v>298</v>
      </c>
      <c r="G152" s="148" t="s">
        <v>203</v>
      </c>
      <c r="H152" s="149">
        <v>8.14</v>
      </c>
      <c r="I152" s="150"/>
      <c r="J152" s="151">
        <f>ROUND(I152*H152,2)</f>
        <v>0</v>
      </c>
      <c r="K152" s="152"/>
      <c r="L152" s="33"/>
      <c r="M152" s="153" t="s">
        <v>1</v>
      </c>
      <c r="N152" s="154" t="s">
        <v>40</v>
      </c>
      <c r="O152" s="58"/>
      <c r="P152" s="155">
        <f>O152*H152</f>
        <v>0</v>
      </c>
      <c r="Q152" s="155">
        <v>0</v>
      </c>
      <c r="R152" s="155">
        <f>Q152*H152</f>
        <v>0</v>
      </c>
      <c r="S152" s="155">
        <v>0</v>
      </c>
      <c r="T152" s="156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7" t="s">
        <v>142</v>
      </c>
      <c r="AT152" s="157" t="s">
        <v>138</v>
      </c>
      <c r="AU152" s="157" t="s">
        <v>85</v>
      </c>
      <c r="AY152" s="17" t="s">
        <v>135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7" t="s">
        <v>83</v>
      </c>
      <c r="BK152" s="158">
        <f>ROUND(I152*H152,2)</f>
        <v>0</v>
      </c>
      <c r="BL152" s="17" t="s">
        <v>142</v>
      </c>
      <c r="BM152" s="157" t="s">
        <v>648</v>
      </c>
    </row>
    <row r="153" spans="2:63" s="12" customFormat="1" ht="22.9" customHeight="1">
      <c r="B153" s="131"/>
      <c r="D153" s="132" t="s">
        <v>74</v>
      </c>
      <c r="E153" s="142" t="s">
        <v>300</v>
      </c>
      <c r="F153" s="142" t="s">
        <v>301</v>
      </c>
      <c r="I153" s="134"/>
      <c r="J153" s="143">
        <f>BK153</f>
        <v>0</v>
      </c>
      <c r="L153" s="131"/>
      <c r="M153" s="136"/>
      <c r="N153" s="137"/>
      <c r="O153" s="137"/>
      <c r="P153" s="138">
        <f>P154</f>
        <v>0</v>
      </c>
      <c r="Q153" s="137"/>
      <c r="R153" s="138">
        <f>R154</f>
        <v>0</v>
      </c>
      <c r="S153" s="137"/>
      <c r="T153" s="139">
        <f>T154</f>
        <v>0</v>
      </c>
      <c r="AR153" s="132" t="s">
        <v>83</v>
      </c>
      <c r="AT153" s="140" t="s">
        <v>74</v>
      </c>
      <c r="AU153" s="140" t="s">
        <v>83</v>
      </c>
      <c r="AY153" s="132" t="s">
        <v>135</v>
      </c>
      <c r="BK153" s="141">
        <f>BK154</f>
        <v>0</v>
      </c>
    </row>
    <row r="154" spans="1:65" s="2" customFormat="1" ht="13.9" customHeight="1">
      <c r="A154" s="32"/>
      <c r="B154" s="144"/>
      <c r="C154" s="145" t="s">
        <v>200</v>
      </c>
      <c r="D154" s="145" t="s">
        <v>138</v>
      </c>
      <c r="E154" s="146" t="s">
        <v>303</v>
      </c>
      <c r="F154" s="147" t="s">
        <v>304</v>
      </c>
      <c r="G154" s="148" t="s">
        <v>203</v>
      </c>
      <c r="H154" s="149">
        <v>0.929</v>
      </c>
      <c r="I154" s="150"/>
      <c r="J154" s="151">
        <f>ROUND(I154*H154,2)</f>
        <v>0</v>
      </c>
      <c r="K154" s="152"/>
      <c r="L154" s="33"/>
      <c r="M154" s="153" t="s">
        <v>1</v>
      </c>
      <c r="N154" s="154" t="s">
        <v>40</v>
      </c>
      <c r="O154" s="58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7" t="s">
        <v>142</v>
      </c>
      <c r="AT154" s="157" t="s">
        <v>138</v>
      </c>
      <c r="AU154" s="157" t="s">
        <v>85</v>
      </c>
      <c r="AY154" s="17" t="s">
        <v>135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7" t="s">
        <v>83</v>
      </c>
      <c r="BK154" s="158">
        <f>ROUND(I154*H154,2)</f>
        <v>0</v>
      </c>
      <c r="BL154" s="17" t="s">
        <v>142</v>
      </c>
      <c r="BM154" s="157" t="s">
        <v>649</v>
      </c>
    </row>
    <row r="155" spans="2:63" s="12" customFormat="1" ht="25.9" customHeight="1">
      <c r="B155" s="131"/>
      <c r="D155" s="132" t="s">
        <v>74</v>
      </c>
      <c r="E155" s="133" t="s">
        <v>306</v>
      </c>
      <c r="F155" s="133" t="s">
        <v>307</v>
      </c>
      <c r="I155" s="134"/>
      <c r="J155" s="135">
        <f>BK155</f>
        <v>0</v>
      </c>
      <c r="L155" s="131"/>
      <c r="M155" s="136"/>
      <c r="N155" s="137"/>
      <c r="O155" s="137"/>
      <c r="P155" s="138">
        <f>P156+P161+P178+P200+P230</f>
        <v>0</v>
      </c>
      <c r="Q155" s="137"/>
      <c r="R155" s="138">
        <f>R156+R161+R178+R200+R230</f>
        <v>0.7065499999999999</v>
      </c>
      <c r="S155" s="137"/>
      <c r="T155" s="139">
        <f>T156+T161+T178+T200+T230</f>
        <v>1.82002</v>
      </c>
      <c r="AR155" s="132" t="s">
        <v>85</v>
      </c>
      <c r="AT155" s="140" t="s">
        <v>74</v>
      </c>
      <c r="AU155" s="140" t="s">
        <v>75</v>
      </c>
      <c r="AY155" s="132" t="s">
        <v>135</v>
      </c>
      <c r="BK155" s="141">
        <f>BK156+BK161+BK178+BK200+BK230</f>
        <v>0</v>
      </c>
    </row>
    <row r="156" spans="2:63" s="12" customFormat="1" ht="22.9" customHeight="1">
      <c r="B156" s="131"/>
      <c r="D156" s="132" t="s">
        <v>74</v>
      </c>
      <c r="E156" s="142" t="s">
        <v>650</v>
      </c>
      <c r="F156" s="142" t="s">
        <v>651</v>
      </c>
      <c r="I156" s="134"/>
      <c r="J156" s="143">
        <f>BK156</f>
        <v>0</v>
      </c>
      <c r="L156" s="131"/>
      <c r="M156" s="136"/>
      <c r="N156" s="137"/>
      <c r="O156" s="137"/>
      <c r="P156" s="138">
        <f>SUM(P157:P160)</f>
        <v>0</v>
      </c>
      <c r="Q156" s="137"/>
      <c r="R156" s="138">
        <f>SUM(R157:R160)</f>
        <v>0.01996</v>
      </c>
      <c r="S156" s="137"/>
      <c r="T156" s="139">
        <f>SUM(T157:T160)</f>
        <v>0</v>
      </c>
      <c r="AR156" s="132" t="s">
        <v>85</v>
      </c>
      <c r="AT156" s="140" t="s">
        <v>74</v>
      </c>
      <c r="AU156" s="140" t="s">
        <v>83</v>
      </c>
      <c r="AY156" s="132" t="s">
        <v>135</v>
      </c>
      <c r="BK156" s="141">
        <f>SUM(BK157:BK160)</f>
        <v>0</v>
      </c>
    </row>
    <row r="157" spans="1:65" s="2" customFormat="1" ht="22.15" customHeight="1">
      <c r="A157" s="32"/>
      <c r="B157" s="144"/>
      <c r="C157" s="145" t="s">
        <v>207</v>
      </c>
      <c r="D157" s="145" t="s">
        <v>138</v>
      </c>
      <c r="E157" s="146" t="s">
        <v>652</v>
      </c>
      <c r="F157" s="147" t="s">
        <v>653</v>
      </c>
      <c r="G157" s="148" t="s">
        <v>327</v>
      </c>
      <c r="H157" s="149">
        <v>4</v>
      </c>
      <c r="I157" s="150"/>
      <c r="J157" s="151">
        <f>ROUND(I157*H157,2)</f>
        <v>0</v>
      </c>
      <c r="K157" s="152"/>
      <c r="L157" s="33"/>
      <c r="M157" s="153" t="s">
        <v>1</v>
      </c>
      <c r="N157" s="154" t="s">
        <v>40</v>
      </c>
      <c r="O157" s="58"/>
      <c r="P157" s="155">
        <f>O157*H157</f>
        <v>0</v>
      </c>
      <c r="Q157" s="155">
        <v>0.00019</v>
      </c>
      <c r="R157" s="155">
        <f>Q157*H157</f>
        <v>0.00076</v>
      </c>
      <c r="S157" s="155">
        <v>0</v>
      </c>
      <c r="T157" s="156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7" t="s">
        <v>237</v>
      </c>
      <c r="AT157" s="157" t="s">
        <v>138</v>
      </c>
      <c r="AU157" s="157" t="s">
        <v>85</v>
      </c>
      <c r="AY157" s="17" t="s">
        <v>135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7" t="s">
        <v>83</v>
      </c>
      <c r="BK157" s="158">
        <f>ROUND(I157*H157,2)</f>
        <v>0</v>
      </c>
      <c r="BL157" s="17" t="s">
        <v>237</v>
      </c>
      <c r="BM157" s="157" t="s">
        <v>654</v>
      </c>
    </row>
    <row r="158" spans="1:65" s="2" customFormat="1" ht="34.9" customHeight="1">
      <c r="A158" s="32"/>
      <c r="B158" s="144"/>
      <c r="C158" s="183" t="s">
        <v>213</v>
      </c>
      <c r="D158" s="183" t="s">
        <v>315</v>
      </c>
      <c r="E158" s="184" t="s">
        <v>655</v>
      </c>
      <c r="F158" s="185" t="s">
        <v>656</v>
      </c>
      <c r="G158" s="186" t="s">
        <v>141</v>
      </c>
      <c r="H158" s="187">
        <v>4</v>
      </c>
      <c r="I158" s="188"/>
      <c r="J158" s="189">
        <f>ROUND(I158*H158,2)</f>
        <v>0</v>
      </c>
      <c r="K158" s="190"/>
      <c r="L158" s="191"/>
      <c r="M158" s="192" t="s">
        <v>1</v>
      </c>
      <c r="N158" s="193" t="s">
        <v>40</v>
      </c>
      <c r="O158" s="58"/>
      <c r="P158" s="155">
        <f>O158*H158</f>
        <v>0</v>
      </c>
      <c r="Q158" s="155">
        <v>0.0048</v>
      </c>
      <c r="R158" s="155">
        <f>Q158*H158</f>
        <v>0.0192</v>
      </c>
      <c r="S158" s="155">
        <v>0</v>
      </c>
      <c r="T158" s="156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7" t="s">
        <v>318</v>
      </c>
      <c r="AT158" s="157" t="s">
        <v>315</v>
      </c>
      <c r="AU158" s="157" t="s">
        <v>85</v>
      </c>
      <c r="AY158" s="17" t="s">
        <v>135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7" t="s">
        <v>83</v>
      </c>
      <c r="BK158" s="158">
        <f>ROUND(I158*H158,2)</f>
        <v>0</v>
      </c>
      <c r="BL158" s="17" t="s">
        <v>237</v>
      </c>
      <c r="BM158" s="157" t="s">
        <v>657</v>
      </c>
    </row>
    <row r="159" spans="1:65" s="2" customFormat="1" ht="22.15" customHeight="1">
      <c r="A159" s="32"/>
      <c r="B159" s="144"/>
      <c r="C159" s="145" t="s">
        <v>217</v>
      </c>
      <c r="D159" s="145" t="s">
        <v>138</v>
      </c>
      <c r="E159" s="146" t="s">
        <v>658</v>
      </c>
      <c r="F159" s="147" t="s">
        <v>659</v>
      </c>
      <c r="G159" s="148" t="s">
        <v>203</v>
      </c>
      <c r="H159" s="149">
        <v>0.02</v>
      </c>
      <c r="I159" s="150"/>
      <c r="J159" s="151">
        <f>ROUND(I159*H159,2)</f>
        <v>0</v>
      </c>
      <c r="K159" s="152"/>
      <c r="L159" s="33"/>
      <c r="M159" s="153" t="s">
        <v>1</v>
      </c>
      <c r="N159" s="154" t="s">
        <v>40</v>
      </c>
      <c r="O159" s="58"/>
      <c r="P159" s="155">
        <f>O159*H159</f>
        <v>0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7" t="s">
        <v>237</v>
      </c>
      <c r="AT159" s="157" t="s">
        <v>138</v>
      </c>
      <c r="AU159" s="157" t="s">
        <v>85</v>
      </c>
      <c r="AY159" s="17" t="s">
        <v>135</v>
      </c>
      <c r="BE159" s="158">
        <f>IF(N159="základní",J159,0)</f>
        <v>0</v>
      </c>
      <c r="BF159" s="158">
        <f>IF(N159="snížená",J159,0)</f>
        <v>0</v>
      </c>
      <c r="BG159" s="158">
        <f>IF(N159="zákl. přenesená",J159,0)</f>
        <v>0</v>
      </c>
      <c r="BH159" s="158">
        <f>IF(N159="sníž. přenesená",J159,0)</f>
        <v>0</v>
      </c>
      <c r="BI159" s="158">
        <f>IF(N159="nulová",J159,0)</f>
        <v>0</v>
      </c>
      <c r="BJ159" s="17" t="s">
        <v>83</v>
      </c>
      <c r="BK159" s="158">
        <f>ROUND(I159*H159,2)</f>
        <v>0</v>
      </c>
      <c r="BL159" s="17" t="s">
        <v>237</v>
      </c>
      <c r="BM159" s="157" t="s">
        <v>660</v>
      </c>
    </row>
    <row r="160" spans="1:65" s="2" customFormat="1" ht="22.15" customHeight="1">
      <c r="A160" s="32"/>
      <c r="B160" s="144"/>
      <c r="C160" s="145" t="s">
        <v>228</v>
      </c>
      <c r="D160" s="145" t="s">
        <v>138</v>
      </c>
      <c r="E160" s="146" t="s">
        <v>661</v>
      </c>
      <c r="F160" s="147" t="s">
        <v>662</v>
      </c>
      <c r="G160" s="148" t="s">
        <v>203</v>
      </c>
      <c r="H160" s="149">
        <v>0.02</v>
      </c>
      <c r="I160" s="150"/>
      <c r="J160" s="151">
        <f>ROUND(I160*H160,2)</f>
        <v>0</v>
      </c>
      <c r="K160" s="152"/>
      <c r="L160" s="33"/>
      <c r="M160" s="153" t="s">
        <v>1</v>
      </c>
      <c r="N160" s="154" t="s">
        <v>40</v>
      </c>
      <c r="O160" s="58"/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7" t="s">
        <v>237</v>
      </c>
      <c r="AT160" s="157" t="s">
        <v>138</v>
      </c>
      <c r="AU160" s="157" t="s">
        <v>85</v>
      </c>
      <c r="AY160" s="17" t="s">
        <v>135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7" t="s">
        <v>83</v>
      </c>
      <c r="BK160" s="158">
        <f>ROUND(I160*H160,2)</f>
        <v>0</v>
      </c>
      <c r="BL160" s="17" t="s">
        <v>237</v>
      </c>
      <c r="BM160" s="157" t="s">
        <v>663</v>
      </c>
    </row>
    <row r="161" spans="2:63" s="12" customFormat="1" ht="22.9" customHeight="1">
      <c r="B161" s="131"/>
      <c r="D161" s="132" t="s">
        <v>74</v>
      </c>
      <c r="E161" s="142" t="s">
        <v>664</v>
      </c>
      <c r="F161" s="142" t="s">
        <v>665</v>
      </c>
      <c r="I161" s="134"/>
      <c r="J161" s="143">
        <f>BK161</f>
        <v>0</v>
      </c>
      <c r="L161" s="131"/>
      <c r="M161" s="136"/>
      <c r="N161" s="137"/>
      <c r="O161" s="137"/>
      <c r="P161" s="138">
        <f>SUM(P162:P177)</f>
        <v>0</v>
      </c>
      <c r="Q161" s="137"/>
      <c r="R161" s="138">
        <f>SUM(R162:R177)</f>
        <v>0.12415999999999998</v>
      </c>
      <c r="S161" s="137"/>
      <c r="T161" s="139">
        <f>SUM(T162:T177)</f>
        <v>0.9847199999999999</v>
      </c>
      <c r="AR161" s="132" t="s">
        <v>85</v>
      </c>
      <c r="AT161" s="140" t="s">
        <v>74</v>
      </c>
      <c r="AU161" s="140" t="s">
        <v>83</v>
      </c>
      <c r="AY161" s="132" t="s">
        <v>135</v>
      </c>
      <c r="BK161" s="141">
        <f>SUM(BK162:BK177)</f>
        <v>0</v>
      </c>
    </row>
    <row r="162" spans="1:65" s="2" customFormat="1" ht="13.9" customHeight="1">
      <c r="A162" s="32"/>
      <c r="B162" s="144"/>
      <c r="C162" s="145" t="s">
        <v>8</v>
      </c>
      <c r="D162" s="145" t="s">
        <v>138</v>
      </c>
      <c r="E162" s="146" t="s">
        <v>666</v>
      </c>
      <c r="F162" s="147" t="s">
        <v>667</v>
      </c>
      <c r="G162" s="148" t="s">
        <v>220</v>
      </c>
      <c r="H162" s="149">
        <v>66</v>
      </c>
      <c r="I162" s="150"/>
      <c r="J162" s="151">
        <f aca="true" t="shared" si="0" ref="J162:J170">ROUND(I162*H162,2)</f>
        <v>0</v>
      </c>
      <c r="K162" s="152"/>
      <c r="L162" s="33"/>
      <c r="M162" s="153" t="s">
        <v>1</v>
      </c>
      <c r="N162" s="154" t="s">
        <v>40</v>
      </c>
      <c r="O162" s="58"/>
      <c r="P162" s="155">
        <f aca="true" t="shared" si="1" ref="P162:P170">O162*H162</f>
        <v>0</v>
      </c>
      <c r="Q162" s="155">
        <v>0</v>
      </c>
      <c r="R162" s="155">
        <f aca="true" t="shared" si="2" ref="R162:R170">Q162*H162</f>
        <v>0</v>
      </c>
      <c r="S162" s="155">
        <v>0.01492</v>
      </c>
      <c r="T162" s="156">
        <f aca="true" t="shared" si="3" ref="T162:T170">S162*H162</f>
        <v>0.9847199999999999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7" t="s">
        <v>237</v>
      </c>
      <c r="AT162" s="157" t="s">
        <v>138</v>
      </c>
      <c r="AU162" s="157" t="s">
        <v>85</v>
      </c>
      <c r="AY162" s="17" t="s">
        <v>135</v>
      </c>
      <c r="BE162" s="158">
        <f aca="true" t="shared" si="4" ref="BE162:BE170">IF(N162="základní",J162,0)</f>
        <v>0</v>
      </c>
      <c r="BF162" s="158">
        <f aca="true" t="shared" si="5" ref="BF162:BF170">IF(N162="snížená",J162,0)</f>
        <v>0</v>
      </c>
      <c r="BG162" s="158">
        <f aca="true" t="shared" si="6" ref="BG162:BG170">IF(N162="zákl. přenesená",J162,0)</f>
        <v>0</v>
      </c>
      <c r="BH162" s="158">
        <f aca="true" t="shared" si="7" ref="BH162:BH170">IF(N162="sníž. přenesená",J162,0)</f>
        <v>0</v>
      </c>
      <c r="BI162" s="158">
        <f aca="true" t="shared" si="8" ref="BI162:BI170">IF(N162="nulová",J162,0)</f>
        <v>0</v>
      </c>
      <c r="BJ162" s="17" t="s">
        <v>83</v>
      </c>
      <c r="BK162" s="158">
        <f aca="true" t="shared" si="9" ref="BK162:BK170">ROUND(I162*H162,2)</f>
        <v>0</v>
      </c>
      <c r="BL162" s="17" t="s">
        <v>237</v>
      </c>
      <c r="BM162" s="157" t="s">
        <v>668</v>
      </c>
    </row>
    <row r="163" spans="1:65" s="2" customFormat="1" ht="13.9" customHeight="1">
      <c r="A163" s="32"/>
      <c r="B163" s="144"/>
      <c r="C163" s="145" t="s">
        <v>237</v>
      </c>
      <c r="D163" s="145" t="s">
        <v>138</v>
      </c>
      <c r="E163" s="146" t="s">
        <v>669</v>
      </c>
      <c r="F163" s="147" t="s">
        <v>670</v>
      </c>
      <c r="G163" s="148" t="s">
        <v>327</v>
      </c>
      <c r="H163" s="149">
        <v>2</v>
      </c>
      <c r="I163" s="150"/>
      <c r="J163" s="151">
        <f t="shared" si="0"/>
        <v>0</v>
      </c>
      <c r="K163" s="152"/>
      <c r="L163" s="33"/>
      <c r="M163" s="153" t="s">
        <v>1</v>
      </c>
      <c r="N163" s="154" t="s">
        <v>40</v>
      </c>
      <c r="O163" s="58"/>
      <c r="P163" s="155">
        <f t="shared" si="1"/>
        <v>0</v>
      </c>
      <c r="Q163" s="155">
        <v>0.00202</v>
      </c>
      <c r="R163" s="155">
        <f t="shared" si="2"/>
        <v>0.00404</v>
      </c>
      <c r="S163" s="155">
        <v>0</v>
      </c>
      <c r="T163" s="156">
        <f t="shared" si="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7" t="s">
        <v>237</v>
      </c>
      <c r="AT163" s="157" t="s">
        <v>138</v>
      </c>
      <c r="AU163" s="157" t="s">
        <v>85</v>
      </c>
      <c r="AY163" s="17" t="s">
        <v>135</v>
      </c>
      <c r="BE163" s="158">
        <f t="shared" si="4"/>
        <v>0</v>
      </c>
      <c r="BF163" s="158">
        <f t="shared" si="5"/>
        <v>0</v>
      </c>
      <c r="BG163" s="158">
        <f t="shared" si="6"/>
        <v>0</v>
      </c>
      <c r="BH163" s="158">
        <f t="shared" si="7"/>
        <v>0</v>
      </c>
      <c r="BI163" s="158">
        <f t="shared" si="8"/>
        <v>0</v>
      </c>
      <c r="BJ163" s="17" t="s">
        <v>83</v>
      </c>
      <c r="BK163" s="158">
        <f t="shared" si="9"/>
        <v>0</v>
      </c>
      <c r="BL163" s="17" t="s">
        <v>237</v>
      </c>
      <c r="BM163" s="157" t="s">
        <v>671</v>
      </c>
    </row>
    <row r="164" spans="1:65" s="2" customFormat="1" ht="13.9" customHeight="1">
      <c r="A164" s="32"/>
      <c r="B164" s="144"/>
      <c r="C164" s="145" t="s">
        <v>241</v>
      </c>
      <c r="D164" s="145" t="s">
        <v>138</v>
      </c>
      <c r="E164" s="146" t="s">
        <v>672</v>
      </c>
      <c r="F164" s="147" t="s">
        <v>673</v>
      </c>
      <c r="G164" s="148" t="s">
        <v>220</v>
      </c>
      <c r="H164" s="149">
        <v>10</v>
      </c>
      <c r="I164" s="150"/>
      <c r="J164" s="151">
        <f t="shared" si="0"/>
        <v>0</v>
      </c>
      <c r="K164" s="152"/>
      <c r="L164" s="33"/>
      <c r="M164" s="153" t="s">
        <v>1</v>
      </c>
      <c r="N164" s="154" t="s">
        <v>40</v>
      </c>
      <c r="O164" s="58"/>
      <c r="P164" s="155">
        <f t="shared" si="1"/>
        <v>0</v>
      </c>
      <c r="Q164" s="155">
        <v>0.00041</v>
      </c>
      <c r="R164" s="155">
        <f t="shared" si="2"/>
        <v>0.0040999999999999995</v>
      </c>
      <c r="S164" s="155">
        <v>0</v>
      </c>
      <c r="T164" s="156">
        <f t="shared" si="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7" t="s">
        <v>237</v>
      </c>
      <c r="AT164" s="157" t="s">
        <v>138</v>
      </c>
      <c r="AU164" s="157" t="s">
        <v>85</v>
      </c>
      <c r="AY164" s="17" t="s">
        <v>135</v>
      </c>
      <c r="BE164" s="158">
        <f t="shared" si="4"/>
        <v>0</v>
      </c>
      <c r="BF164" s="158">
        <f t="shared" si="5"/>
        <v>0</v>
      </c>
      <c r="BG164" s="158">
        <f t="shared" si="6"/>
        <v>0</v>
      </c>
      <c r="BH164" s="158">
        <f t="shared" si="7"/>
        <v>0</v>
      </c>
      <c r="BI164" s="158">
        <f t="shared" si="8"/>
        <v>0</v>
      </c>
      <c r="BJ164" s="17" t="s">
        <v>83</v>
      </c>
      <c r="BK164" s="158">
        <f t="shared" si="9"/>
        <v>0</v>
      </c>
      <c r="BL164" s="17" t="s">
        <v>237</v>
      </c>
      <c r="BM164" s="157" t="s">
        <v>674</v>
      </c>
    </row>
    <row r="165" spans="1:65" s="2" customFormat="1" ht="13.9" customHeight="1">
      <c r="A165" s="32"/>
      <c r="B165" s="144"/>
      <c r="C165" s="145" t="s">
        <v>249</v>
      </c>
      <c r="D165" s="145" t="s">
        <v>138</v>
      </c>
      <c r="E165" s="146" t="s">
        <v>675</v>
      </c>
      <c r="F165" s="147" t="s">
        <v>676</v>
      </c>
      <c r="G165" s="148" t="s">
        <v>220</v>
      </c>
      <c r="H165" s="149">
        <v>6</v>
      </c>
      <c r="I165" s="150"/>
      <c r="J165" s="151">
        <f t="shared" si="0"/>
        <v>0</v>
      </c>
      <c r="K165" s="152"/>
      <c r="L165" s="33"/>
      <c r="M165" s="153" t="s">
        <v>1</v>
      </c>
      <c r="N165" s="154" t="s">
        <v>40</v>
      </c>
      <c r="O165" s="58"/>
      <c r="P165" s="155">
        <f t="shared" si="1"/>
        <v>0</v>
      </c>
      <c r="Q165" s="155">
        <v>0.00048</v>
      </c>
      <c r="R165" s="155">
        <f t="shared" si="2"/>
        <v>0.00288</v>
      </c>
      <c r="S165" s="155">
        <v>0</v>
      </c>
      <c r="T165" s="156">
        <f t="shared" si="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7" t="s">
        <v>237</v>
      </c>
      <c r="AT165" s="157" t="s">
        <v>138</v>
      </c>
      <c r="AU165" s="157" t="s">
        <v>85</v>
      </c>
      <c r="AY165" s="17" t="s">
        <v>135</v>
      </c>
      <c r="BE165" s="158">
        <f t="shared" si="4"/>
        <v>0</v>
      </c>
      <c r="BF165" s="158">
        <f t="shared" si="5"/>
        <v>0</v>
      </c>
      <c r="BG165" s="158">
        <f t="shared" si="6"/>
        <v>0</v>
      </c>
      <c r="BH165" s="158">
        <f t="shared" si="7"/>
        <v>0</v>
      </c>
      <c r="BI165" s="158">
        <f t="shared" si="8"/>
        <v>0</v>
      </c>
      <c r="BJ165" s="17" t="s">
        <v>83</v>
      </c>
      <c r="BK165" s="158">
        <f t="shared" si="9"/>
        <v>0</v>
      </c>
      <c r="BL165" s="17" t="s">
        <v>237</v>
      </c>
      <c r="BM165" s="157" t="s">
        <v>677</v>
      </c>
    </row>
    <row r="166" spans="1:65" s="2" customFormat="1" ht="13.9" customHeight="1">
      <c r="A166" s="32"/>
      <c r="B166" s="144"/>
      <c r="C166" s="145" t="s">
        <v>253</v>
      </c>
      <c r="D166" s="145" t="s">
        <v>138</v>
      </c>
      <c r="E166" s="146" t="s">
        <v>678</v>
      </c>
      <c r="F166" s="147" t="s">
        <v>679</v>
      </c>
      <c r="G166" s="148" t="s">
        <v>220</v>
      </c>
      <c r="H166" s="149">
        <v>2</v>
      </c>
      <c r="I166" s="150"/>
      <c r="J166" s="151">
        <f t="shared" si="0"/>
        <v>0</v>
      </c>
      <c r="K166" s="152"/>
      <c r="L166" s="33"/>
      <c r="M166" s="153" t="s">
        <v>1</v>
      </c>
      <c r="N166" s="154" t="s">
        <v>40</v>
      </c>
      <c r="O166" s="58"/>
      <c r="P166" s="155">
        <f t="shared" si="1"/>
        <v>0</v>
      </c>
      <c r="Q166" s="155">
        <v>0.00071</v>
      </c>
      <c r="R166" s="155">
        <f t="shared" si="2"/>
        <v>0.00142</v>
      </c>
      <c r="S166" s="155">
        <v>0</v>
      </c>
      <c r="T166" s="156">
        <f t="shared" si="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7" t="s">
        <v>237</v>
      </c>
      <c r="AT166" s="157" t="s">
        <v>138</v>
      </c>
      <c r="AU166" s="157" t="s">
        <v>85</v>
      </c>
      <c r="AY166" s="17" t="s">
        <v>135</v>
      </c>
      <c r="BE166" s="158">
        <f t="shared" si="4"/>
        <v>0</v>
      </c>
      <c r="BF166" s="158">
        <f t="shared" si="5"/>
        <v>0</v>
      </c>
      <c r="BG166" s="158">
        <f t="shared" si="6"/>
        <v>0</v>
      </c>
      <c r="BH166" s="158">
        <f t="shared" si="7"/>
        <v>0</v>
      </c>
      <c r="BI166" s="158">
        <f t="shared" si="8"/>
        <v>0</v>
      </c>
      <c r="BJ166" s="17" t="s">
        <v>83</v>
      </c>
      <c r="BK166" s="158">
        <f t="shared" si="9"/>
        <v>0</v>
      </c>
      <c r="BL166" s="17" t="s">
        <v>237</v>
      </c>
      <c r="BM166" s="157" t="s">
        <v>680</v>
      </c>
    </row>
    <row r="167" spans="1:65" s="2" customFormat="1" ht="13.9" customHeight="1">
      <c r="A167" s="32"/>
      <c r="B167" s="144"/>
      <c r="C167" s="145" t="s">
        <v>258</v>
      </c>
      <c r="D167" s="145" t="s">
        <v>138</v>
      </c>
      <c r="E167" s="146" t="s">
        <v>681</v>
      </c>
      <c r="F167" s="147" t="s">
        <v>682</v>
      </c>
      <c r="G167" s="148" t="s">
        <v>220</v>
      </c>
      <c r="H167" s="149">
        <v>48</v>
      </c>
      <c r="I167" s="150"/>
      <c r="J167" s="151">
        <f t="shared" si="0"/>
        <v>0</v>
      </c>
      <c r="K167" s="152"/>
      <c r="L167" s="33"/>
      <c r="M167" s="153" t="s">
        <v>1</v>
      </c>
      <c r="N167" s="154" t="s">
        <v>40</v>
      </c>
      <c r="O167" s="58"/>
      <c r="P167" s="155">
        <f t="shared" si="1"/>
        <v>0</v>
      </c>
      <c r="Q167" s="155">
        <v>0.00224</v>
      </c>
      <c r="R167" s="155">
        <f t="shared" si="2"/>
        <v>0.10751999999999999</v>
      </c>
      <c r="S167" s="155">
        <v>0</v>
      </c>
      <c r="T167" s="156">
        <f t="shared" si="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7" t="s">
        <v>237</v>
      </c>
      <c r="AT167" s="157" t="s">
        <v>138</v>
      </c>
      <c r="AU167" s="157" t="s">
        <v>85</v>
      </c>
      <c r="AY167" s="17" t="s">
        <v>135</v>
      </c>
      <c r="BE167" s="158">
        <f t="shared" si="4"/>
        <v>0</v>
      </c>
      <c r="BF167" s="158">
        <f t="shared" si="5"/>
        <v>0</v>
      </c>
      <c r="BG167" s="158">
        <f t="shared" si="6"/>
        <v>0</v>
      </c>
      <c r="BH167" s="158">
        <f t="shared" si="7"/>
        <v>0</v>
      </c>
      <c r="BI167" s="158">
        <f t="shared" si="8"/>
        <v>0</v>
      </c>
      <c r="BJ167" s="17" t="s">
        <v>83</v>
      </c>
      <c r="BK167" s="158">
        <f t="shared" si="9"/>
        <v>0</v>
      </c>
      <c r="BL167" s="17" t="s">
        <v>237</v>
      </c>
      <c r="BM167" s="157" t="s">
        <v>683</v>
      </c>
    </row>
    <row r="168" spans="1:65" s="2" customFormat="1" ht="13.9" customHeight="1">
      <c r="A168" s="32"/>
      <c r="B168" s="144"/>
      <c r="C168" s="145" t="s">
        <v>7</v>
      </c>
      <c r="D168" s="145" t="s">
        <v>138</v>
      </c>
      <c r="E168" s="146" t="s">
        <v>684</v>
      </c>
      <c r="F168" s="147" t="s">
        <v>685</v>
      </c>
      <c r="G168" s="148" t="s">
        <v>327</v>
      </c>
      <c r="H168" s="149">
        <v>12</v>
      </c>
      <c r="I168" s="150"/>
      <c r="J168" s="151">
        <f t="shared" si="0"/>
        <v>0</v>
      </c>
      <c r="K168" s="152"/>
      <c r="L168" s="33"/>
      <c r="M168" s="153" t="s">
        <v>1</v>
      </c>
      <c r="N168" s="154" t="s">
        <v>40</v>
      </c>
      <c r="O168" s="58"/>
      <c r="P168" s="155">
        <f t="shared" si="1"/>
        <v>0</v>
      </c>
      <c r="Q168" s="155">
        <v>0</v>
      </c>
      <c r="R168" s="155">
        <f t="shared" si="2"/>
        <v>0</v>
      </c>
      <c r="S168" s="155">
        <v>0</v>
      </c>
      <c r="T168" s="156">
        <f t="shared" si="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7" t="s">
        <v>237</v>
      </c>
      <c r="AT168" s="157" t="s">
        <v>138</v>
      </c>
      <c r="AU168" s="157" t="s">
        <v>85</v>
      </c>
      <c r="AY168" s="17" t="s">
        <v>135</v>
      </c>
      <c r="BE168" s="158">
        <f t="shared" si="4"/>
        <v>0</v>
      </c>
      <c r="BF168" s="158">
        <f t="shared" si="5"/>
        <v>0</v>
      </c>
      <c r="BG168" s="158">
        <f t="shared" si="6"/>
        <v>0</v>
      </c>
      <c r="BH168" s="158">
        <f t="shared" si="7"/>
        <v>0</v>
      </c>
      <c r="BI168" s="158">
        <f t="shared" si="8"/>
        <v>0</v>
      </c>
      <c r="BJ168" s="17" t="s">
        <v>83</v>
      </c>
      <c r="BK168" s="158">
        <f t="shared" si="9"/>
        <v>0</v>
      </c>
      <c r="BL168" s="17" t="s">
        <v>237</v>
      </c>
      <c r="BM168" s="157" t="s">
        <v>686</v>
      </c>
    </row>
    <row r="169" spans="1:65" s="2" customFormat="1" ht="13.9" customHeight="1">
      <c r="A169" s="32"/>
      <c r="B169" s="144"/>
      <c r="C169" s="145" t="s">
        <v>271</v>
      </c>
      <c r="D169" s="145" t="s">
        <v>138</v>
      </c>
      <c r="E169" s="146" t="s">
        <v>687</v>
      </c>
      <c r="F169" s="147" t="s">
        <v>688</v>
      </c>
      <c r="G169" s="148" t="s">
        <v>327</v>
      </c>
      <c r="H169" s="149">
        <v>13</v>
      </c>
      <c r="I169" s="150"/>
      <c r="J169" s="151">
        <f t="shared" si="0"/>
        <v>0</v>
      </c>
      <c r="K169" s="152"/>
      <c r="L169" s="33"/>
      <c r="M169" s="153" t="s">
        <v>1</v>
      </c>
      <c r="N169" s="154" t="s">
        <v>40</v>
      </c>
      <c r="O169" s="58"/>
      <c r="P169" s="155">
        <f t="shared" si="1"/>
        <v>0</v>
      </c>
      <c r="Q169" s="155">
        <v>0</v>
      </c>
      <c r="R169" s="155">
        <f t="shared" si="2"/>
        <v>0</v>
      </c>
      <c r="S169" s="155">
        <v>0</v>
      </c>
      <c r="T169" s="156">
        <f t="shared" si="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7" t="s">
        <v>237</v>
      </c>
      <c r="AT169" s="157" t="s">
        <v>138</v>
      </c>
      <c r="AU169" s="157" t="s">
        <v>85</v>
      </c>
      <c r="AY169" s="17" t="s">
        <v>135</v>
      </c>
      <c r="BE169" s="158">
        <f t="shared" si="4"/>
        <v>0</v>
      </c>
      <c r="BF169" s="158">
        <f t="shared" si="5"/>
        <v>0</v>
      </c>
      <c r="BG169" s="158">
        <f t="shared" si="6"/>
        <v>0</v>
      </c>
      <c r="BH169" s="158">
        <f t="shared" si="7"/>
        <v>0</v>
      </c>
      <c r="BI169" s="158">
        <f t="shared" si="8"/>
        <v>0</v>
      </c>
      <c r="BJ169" s="17" t="s">
        <v>83</v>
      </c>
      <c r="BK169" s="158">
        <f t="shared" si="9"/>
        <v>0</v>
      </c>
      <c r="BL169" s="17" t="s">
        <v>237</v>
      </c>
      <c r="BM169" s="157" t="s">
        <v>689</v>
      </c>
    </row>
    <row r="170" spans="1:65" s="2" customFormat="1" ht="22.15" customHeight="1">
      <c r="A170" s="32"/>
      <c r="B170" s="144"/>
      <c r="C170" s="145" t="s">
        <v>277</v>
      </c>
      <c r="D170" s="145" t="s">
        <v>138</v>
      </c>
      <c r="E170" s="146" t="s">
        <v>690</v>
      </c>
      <c r="F170" s="147" t="s">
        <v>691</v>
      </c>
      <c r="G170" s="148" t="s">
        <v>327</v>
      </c>
      <c r="H170" s="149">
        <v>2</v>
      </c>
      <c r="I170" s="150"/>
      <c r="J170" s="151">
        <f t="shared" si="0"/>
        <v>0</v>
      </c>
      <c r="K170" s="152"/>
      <c r="L170" s="33"/>
      <c r="M170" s="153" t="s">
        <v>1</v>
      </c>
      <c r="N170" s="154" t="s">
        <v>40</v>
      </c>
      <c r="O170" s="58"/>
      <c r="P170" s="155">
        <f t="shared" si="1"/>
        <v>0</v>
      </c>
      <c r="Q170" s="155">
        <v>0.00152</v>
      </c>
      <c r="R170" s="155">
        <f t="shared" si="2"/>
        <v>0.00304</v>
      </c>
      <c r="S170" s="155">
        <v>0</v>
      </c>
      <c r="T170" s="156">
        <f t="shared" si="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7" t="s">
        <v>237</v>
      </c>
      <c r="AT170" s="157" t="s">
        <v>138</v>
      </c>
      <c r="AU170" s="157" t="s">
        <v>85</v>
      </c>
      <c r="AY170" s="17" t="s">
        <v>135</v>
      </c>
      <c r="BE170" s="158">
        <f t="shared" si="4"/>
        <v>0</v>
      </c>
      <c r="BF170" s="158">
        <f t="shared" si="5"/>
        <v>0</v>
      </c>
      <c r="BG170" s="158">
        <f t="shared" si="6"/>
        <v>0</v>
      </c>
      <c r="BH170" s="158">
        <f t="shared" si="7"/>
        <v>0</v>
      </c>
      <c r="BI170" s="158">
        <f t="shared" si="8"/>
        <v>0</v>
      </c>
      <c r="BJ170" s="17" t="s">
        <v>83</v>
      </c>
      <c r="BK170" s="158">
        <f t="shared" si="9"/>
        <v>0</v>
      </c>
      <c r="BL170" s="17" t="s">
        <v>237</v>
      </c>
      <c r="BM170" s="157" t="s">
        <v>692</v>
      </c>
    </row>
    <row r="171" spans="2:51" s="13" customFormat="1" ht="12">
      <c r="B171" s="159"/>
      <c r="D171" s="160" t="s">
        <v>144</v>
      </c>
      <c r="E171" s="161" t="s">
        <v>1</v>
      </c>
      <c r="F171" s="162" t="s">
        <v>693</v>
      </c>
      <c r="H171" s="161" t="s">
        <v>1</v>
      </c>
      <c r="I171" s="163"/>
      <c r="L171" s="159"/>
      <c r="M171" s="164"/>
      <c r="N171" s="165"/>
      <c r="O171" s="165"/>
      <c r="P171" s="165"/>
      <c r="Q171" s="165"/>
      <c r="R171" s="165"/>
      <c r="S171" s="165"/>
      <c r="T171" s="166"/>
      <c r="AT171" s="161" t="s">
        <v>144</v>
      </c>
      <c r="AU171" s="161" t="s">
        <v>85</v>
      </c>
      <c r="AV171" s="13" t="s">
        <v>83</v>
      </c>
      <c r="AW171" s="13" t="s">
        <v>31</v>
      </c>
      <c r="AX171" s="13" t="s">
        <v>75</v>
      </c>
      <c r="AY171" s="161" t="s">
        <v>135</v>
      </c>
    </row>
    <row r="172" spans="2:51" s="14" customFormat="1" ht="12">
      <c r="B172" s="167"/>
      <c r="D172" s="160" t="s">
        <v>144</v>
      </c>
      <c r="E172" s="168" t="s">
        <v>1</v>
      </c>
      <c r="F172" s="169" t="s">
        <v>694</v>
      </c>
      <c r="H172" s="170">
        <v>2</v>
      </c>
      <c r="I172" s="171"/>
      <c r="L172" s="167"/>
      <c r="M172" s="172"/>
      <c r="N172" s="173"/>
      <c r="O172" s="173"/>
      <c r="P172" s="173"/>
      <c r="Q172" s="173"/>
      <c r="R172" s="173"/>
      <c r="S172" s="173"/>
      <c r="T172" s="174"/>
      <c r="AT172" s="168" t="s">
        <v>144</v>
      </c>
      <c r="AU172" s="168" t="s">
        <v>85</v>
      </c>
      <c r="AV172" s="14" t="s">
        <v>85</v>
      </c>
      <c r="AW172" s="14" t="s">
        <v>31</v>
      </c>
      <c r="AX172" s="14" t="s">
        <v>83</v>
      </c>
      <c r="AY172" s="168" t="s">
        <v>135</v>
      </c>
    </row>
    <row r="173" spans="1:65" s="2" customFormat="1" ht="13.9" customHeight="1">
      <c r="A173" s="32"/>
      <c r="B173" s="144"/>
      <c r="C173" s="145" t="s">
        <v>283</v>
      </c>
      <c r="D173" s="145" t="s">
        <v>138</v>
      </c>
      <c r="E173" s="146" t="s">
        <v>695</v>
      </c>
      <c r="F173" s="147" t="s">
        <v>696</v>
      </c>
      <c r="G173" s="148" t="s">
        <v>327</v>
      </c>
      <c r="H173" s="149">
        <v>4</v>
      </c>
      <c r="I173" s="150"/>
      <c r="J173" s="151">
        <f>ROUND(I173*H173,2)</f>
        <v>0</v>
      </c>
      <c r="K173" s="152"/>
      <c r="L173" s="33"/>
      <c r="M173" s="153" t="s">
        <v>1</v>
      </c>
      <c r="N173" s="154" t="s">
        <v>40</v>
      </c>
      <c r="O173" s="58"/>
      <c r="P173" s="155">
        <f>O173*H173</f>
        <v>0</v>
      </c>
      <c r="Q173" s="155">
        <v>0.00029</v>
      </c>
      <c r="R173" s="155">
        <f>Q173*H173</f>
        <v>0.00116</v>
      </c>
      <c r="S173" s="155">
        <v>0</v>
      </c>
      <c r="T173" s="156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7" t="s">
        <v>237</v>
      </c>
      <c r="AT173" s="157" t="s">
        <v>138</v>
      </c>
      <c r="AU173" s="157" t="s">
        <v>85</v>
      </c>
      <c r="AY173" s="17" t="s">
        <v>135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7" t="s">
        <v>83</v>
      </c>
      <c r="BK173" s="158">
        <f>ROUND(I173*H173,2)</f>
        <v>0</v>
      </c>
      <c r="BL173" s="17" t="s">
        <v>237</v>
      </c>
      <c r="BM173" s="157" t="s">
        <v>697</v>
      </c>
    </row>
    <row r="174" spans="1:65" s="2" customFormat="1" ht="13.9" customHeight="1">
      <c r="A174" s="32"/>
      <c r="B174" s="144"/>
      <c r="C174" s="145" t="s">
        <v>287</v>
      </c>
      <c r="D174" s="145" t="s">
        <v>138</v>
      </c>
      <c r="E174" s="146" t="s">
        <v>698</v>
      </c>
      <c r="F174" s="147" t="s">
        <v>699</v>
      </c>
      <c r="G174" s="148" t="s">
        <v>220</v>
      </c>
      <c r="H174" s="149">
        <v>66</v>
      </c>
      <c r="I174" s="150"/>
      <c r="J174" s="151">
        <f>ROUND(I174*H174,2)</f>
        <v>0</v>
      </c>
      <c r="K174" s="152"/>
      <c r="L174" s="33"/>
      <c r="M174" s="153" t="s">
        <v>1</v>
      </c>
      <c r="N174" s="154" t="s">
        <v>40</v>
      </c>
      <c r="O174" s="58"/>
      <c r="P174" s="155">
        <f>O174*H174</f>
        <v>0</v>
      </c>
      <c r="Q174" s="155">
        <v>0</v>
      </c>
      <c r="R174" s="155">
        <f>Q174*H174</f>
        <v>0</v>
      </c>
      <c r="S174" s="155">
        <v>0</v>
      </c>
      <c r="T174" s="156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7" t="s">
        <v>237</v>
      </c>
      <c r="AT174" s="157" t="s">
        <v>138</v>
      </c>
      <c r="AU174" s="157" t="s">
        <v>85</v>
      </c>
      <c r="AY174" s="17" t="s">
        <v>135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7" t="s">
        <v>83</v>
      </c>
      <c r="BK174" s="158">
        <f>ROUND(I174*H174,2)</f>
        <v>0</v>
      </c>
      <c r="BL174" s="17" t="s">
        <v>237</v>
      </c>
      <c r="BM174" s="157" t="s">
        <v>700</v>
      </c>
    </row>
    <row r="175" spans="2:51" s="14" customFormat="1" ht="12">
      <c r="B175" s="167"/>
      <c r="D175" s="160" t="s">
        <v>144</v>
      </c>
      <c r="E175" s="168" t="s">
        <v>1</v>
      </c>
      <c r="F175" s="169" t="s">
        <v>701</v>
      </c>
      <c r="H175" s="170">
        <v>66</v>
      </c>
      <c r="I175" s="171"/>
      <c r="L175" s="167"/>
      <c r="M175" s="172"/>
      <c r="N175" s="173"/>
      <c r="O175" s="173"/>
      <c r="P175" s="173"/>
      <c r="Q175" s="173"/>
      <c r="R175" s="173"/>
      <c r="S175" s="173"/>
      <c r="T175" s="174"/>
      <c r="AT175" s="168" t="s">
        <v>144</v>
      </c>
      <c r="AU175" s="168" t="s">
        <v>85</v>
      </c>
      <c r="AV175" s="14" t="s">
        <v>85</v>
      </c>
      <c r="AW175" s="14" t="s">
        <v>31</v>
      </c>
      <c r="AX175" s="14" t="s">
        <v>83</v>
      </c>
      <c r="AY175" s="168" t="s">
        <v>135</v>
      </c>
    </row>
    <row r="176" spans="1:65" s="2" customFormat="1" ht="22.15" customHeight="1">
      <c r="A176" s="32"/>
      <c r="B176" s="144"/>
      <c r="C176" s="145" t="s">
        <v>291</v>
      </c>
      <c r="D176" s="145" t="s">
        <v>138</v>
      </c>
      <c r="E176" s="146" t="s">
        <v>702</v>
      </c>
      <c r="F176" s="147" t="s">
        <v>703</v>
      </c>
      <c r="G176" s="148" t="s">
        <v>203</v>
      </c>
      <c r="H176" s="149">
        <v>0.124</v>
      </c>
      <c r="I176" s="150"/>
      <c r="J176" s="151">
        <f>ROUND(I176*H176,2)</f>
        <v>0</v>
      </c>
      <c r="K176" s="152"/>
      <c r="L176" s="33"/>
      <c r="M176" s="153" t="s">
        <v>1</v>
      </c>
      <c r="N176" s="154" t="s">
        <v>40</v>
      </c>
      <c r="O176" s="58"/>
      <c r="P176" s="155">
        <f>O176*H176</f>
        <v>0</v>
      </c>
      <c r="Q176" s="155">
        <v>0</v>
      </c>
      <c r="R176" s="155">
        <f>Q176*H176</f>
        <v>0</v>
      </c>
      <c r="S176" s="155">
        <v>0</v>
      </c>
      <c r="T176" s="156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7" t="s">
        <v>237</v>
      </c>
      <c r="AT176" s="157" t="s">
        <v>138</v>
      </c>
      <c r="AU176" s="157" t="s">
        <v>85</v>
      </c>
      <c r="AY176" s="17" t="s">
        <v>135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7" t="s">
        <v>83</v>
      </c>
      <c r="BK176" s="158">
        <f>ROUND(I176*H176,2)</f>
        <v>0</v>
      </c>
      <c r="BL176" s="17" t="s">
        <v>237</v>
      </c>
      <c r="BM176" s="157" t="s">
        <v>704</v>
      </c>
    </row>
    <row r="177" spans="1:65" s="2" customFormat="1" ht="22.15" customHeight="1">
      <c r="A177" s="32"/>
      <c r="B177" s="144"/>
      <c r="C177" s="145" t="s">
        <v>296</v>
      </c>
      <c r="D177" s="145" t="s">
        <v>138</v>
      </c>
      <c r="E177" s="146" t="s">
        <v>705</v>
      </c>
      <c r="F177" s="147" t="s">
        <v>706</v>
      </c>
      <c r="G177" s="148" t="s">
        <v>203</v>
      </c>
      <c r="H177" s="149">
        <v>0.124</v>
      </c>
      <c r="I177" s="150"/>
      <c r="J177" s="151">
        <f>ROUND(I177*H177,2)</f>
        <v>0</v>
      </c>
      <c r="K177" s="152"/>
      <c r="L177" s="33"/>
      <c r="M177" s="153" t="s">
        <v>1</v>
      </c>
      <c r="N177" s="154" t="s">
        <v>40</v>
      </c>
      <c r="O177" s="58"/>
      <c r="P177" s="155">
        <f>O177*H177</f>
        <v>0</v>
      </c>
      <c r="Q177" s="155">
        <v>0</v>
      </c>
      <c r="R177" s="155">
        <f>Q177*H177</f>
        <v>0</v>
      </c>
      <c r="S177" s="155">
        <v>0</v>
      </c>
      <c r="T177" s="156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7" t="s">
        <v>237</v>
      </c>
      <c r="AT177" s="157" t="s">
        <v>138</v>
      </c>
      <c r="AU177" s="157" t="s">
        <v>85</v>
      </c>
      <c r="AY177" s="17" t="s">
        <v>135</v>
      </c>
      <c r="BE177" s="158">
        <f>IF(N177="základní",J177,0)</f>
        <v>0</v>
      </c>
      <c r="BF177" s="158">
        <f>IF(N177="snížená",J177,0)</f>
        <v>0</v>
      </c>
      <c r="BG177" s="158">
        <f>IF(N177="zákl. přenesená",J177,0)</f>
        <v>0</v>
      </c>
      <c r="BH177" s="158">
        <f>IF(N177="sníž. přenesená",J177,0)</f>
        <v>0</v>
      </c>
      <c r="BI177" s="158">
        <f>IF(N177="nulová",J177,0)</f>
        <v>0</v>
      </c>
      <c r="BJ177" s="17" t="s">
        <v>83</v>
      </c>
      <c r="BK177" s="158">
        <f>ROUND(I177*H177,2)</f>
        <v>0</v>
      </c>
      <c r="BL177" s="17" t="s">
        <v>237</v>
      </c>
      <c r="BM177" s="157" t="s">
        <v>707</v>
      </c>
    </row>
    <row r="178" spans="2:63" s="12" customFormat="1" ht="22.9" customHeight="1">
      <c r="B178" s="131"/>
      <c r="D178" s="132" t="s">
        <v>74</v>
      </c>
      <c r="E178" s="142" t="s">
        <v>708</v>
      </c>
      <c r="F178" s="142" t="s">
        <v>709</v>
      </c>
      <c r="I178" s="134"/>
      <c r="J178" s="143">
        <f>BK178</f>
        <v>0</v>
      </c>
      <c r="L178" s="131"/>
      <c r="M178" s="136"/>
      <c r="N178" s="137"/>
      <c r="O178" s="137"/>
      <c r="P178" s="138">
        <f>SUM(P179:P199)</f>
        <v>0</v>
      </c>
      <c r="Q178" s="137"/>
      <c r="R178" s="138">
        <f>SUM(R179:R199)</f>
        <v>0.15914</v>
      </c>
      <c r="S178" s="137"/>
      <c r="T178" s="139">
        <f>SUM(T179:T199)</f>
        <v>0.19596</v>
      </c>
      <c r="AR178" s="132" t="s">
        <v>85</v>
      </c>
      <c r="AT178" s="140" t="s">
        <v>74</v>
      </c>
      <c r="AU178" s="140" t="s">
        <v>83</v>
      </c>
      <c r="AY178" s="132" t="s">
        <v>135</v>
      </c>
      <c r="BK178" s="141">
        <f>SUM(BK179:BK199)</f>
        <v>0</v>
      </c>
    </row>
    <row r="179" spans="1:65" s="2" customFormat="1" ht="13.9" customHeight="1">
      <c r="A179" s="32"/>
      <c r="B179" s="144"/>
      <c r="C179" s="145" t="s">
        <v>302</v>
      </c>
      <c r="D179" s="145" t="s">
        <v>138</v>
      </c>
      <c r="E179" s="146" t="s">
        <v>710</v>
      </c>
      <c r="F179" s="147" t="s">
        <v>711</v>
      </c>
      <c r="G179" s="148" t="s">
        <v>712</v>
      </c>
      <c r="H179" s="149">
        <v>2</v>
      </c>
      <c r="I179" s="150"/>
      <c r="J179" s="151">
        <f aca="true" t="shared" si="10" ref="J179:J188">ROUND(I179*H179,2)</f>
        <v>0</v>
      </c>
      <c r="K179" s="152"/>
      <c r="L179" s="33"/>
      <c r="M179" s="153" t="s">
        <v>1</v>
      </c>
      <c r="N179" s="154" t="s">
        <v>40</v>
      </c>
      <c r="O179" s="58"/>
      <c r="P179" s="155">
        <f aca="true" t="shared" si="11" ref="P179:P188">O179*H179</f>
        <v>0</v>
      </c>
      <c r="Q179" s="155">
        <v>0</v>
      </c>
      <c r="R179" s="155">
        <f aca="true" t="shared" si="12" ref="R179:R188">Q179*H179</f>
        <v>0</v>
      </c>
      <c r="S179" s="155">
        <v>0</v>
      </c>
      <c r="T179" s="156">
        <f aca="true" t="shared" si="13" ref="T179:T188"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7" t="s">
        <v>237</v>
      </c>
      <c r="AT179" s="157" t="s">
        <v>138</v>
      </c>
      <c r="AU179" s="157" t="s">
        <v>85</v>
      </c>
      <c r="AY179" s="17" t="s">
        <v>135</v>
      </c>
      <c r="BE179" s="158">
        <f aca="true" t="shared" si="14" ref="BE179:BE188">IF(N179="základní",J179,0)</f>
        <v>0</v>
      </c>
      <c r="BF179" s="158">
        <f aca="true" t="shared" si="15" ref="BF179:BF188">IF(N179="snížená",J179,0)</f>
        <v>0</v>
      </c>
      <c r="BG179" s="158">
        <f aca="true" t="shared" si="16" ref="BG179:BG188">IF(N179="zákl. přenesená",J179,0)</f>
        <v>0</v>
      </c>
      <c r="BH179" s="158">
        <f aca="true" t="shared" si="17" ref="BH179:BH188">IF(N179="sníž. přenesená",J179,0)</f>
        <v>0</v>
      </c>
      <c r="BI179" s="158">
        <f aca="true" t="shared" si="18" ref="BI179:BI188">IF(N179="nulová",J179,0)</f>
        <v>0</v>
      </c>
      <c r="BJ179" s="17" t="s">
        <v>83</v>
      </c>
      <c r="BK179" s="158">
        <f aca="true" t="shared" si="19" ref="BK179:BK188">ROUND(I179*H179,2)</f>
        <v>0</v>
      </c>
      <c r="BL179" s="17" t="s">
        <v>237</v>
      </c>
      <c r="BM179" s="157" t="s">
        <v>713</v>
      </c>
    </row>
    <row r="180" spans="1:65" s="2" customFormat="1" ht="13.9" customHeight="1">
      <c r="A180" s="32"/>
      <c r="B180" s="144"/>
      <c r="C180" s="145" t="s">
        <v>310</v>
      </c>
      <c r="D180" s="145" t="s">
        <v>138</v>
      </c>
      <c r="E180" s="146" t="s">
        <v>714</v>
      </c>
      <c r="F180" s="147" t="s">
        <v>715</v>
      </c>
      <c r="G180" s="148" t="s">
        <v>712</v>
      </c>
      <c r="H180" s="149">
        <v>2</v>
      </c>
      <c r="I180" s="150"/>
      <c r="J180" s="151">
        <f t="shared" si="10"/>
        <v>0</v>
      </c>
      <c r="K180" s="152"/>
      <c r="L180" s="33"/>
      <c r="M180" s="153" t="s">
        <v>1</v>
      </c>
      <c r="N180" s="154" t="s">
        <v>40</v>
      </c>
      <c r="O180" s="58"/>
      <c r="P180" s="155">
        <f t="shared" si="11"/>
        <v>0</v>
      </c>
      <c r="Q180" s="155">
        <v>0</v>
      </c>
      <c r="R180" s="155">
        <f t="shared" si="12"/>
        <v>0</v>
      </c>
      <c r="S180" s="155">
        <v>0</v>
      </c>
      <c r="T180" s="156">
        <f t="shared" si="1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7" t="s">
        <v>237</v>
      </c>
      <c r="AT180" s="157" t="s">
        <v>138</v>
      </c>
      <c r="AU180" s="157" t="s">
        <v>85</v>
      </c>
      <c r="AY180" s="17" t="s">
        <v>135</v>
      </c>
      <c r="BE180" s="158">
        <f t="shared" si="14"/>
        <v>0</v>
      </c>
      <c r="BF180" s="158">
        <f t="shared" si="15"/>
        <v>0</v>
      </c>
      <c r="BG180" s="158">
        <f t="shared" si="16"/>
        <v>0</v>
      </c>
      <c r="BH180" s="158">
        <f t="shared" si="17"/>
        <v>0</v>
      </c>
      <c r="BI180" s="158">
        <f t="shared" si="18"/>
        <v>0</v>
      </c>
      <c r="BJ180" s="17" t="s">
        <v>83</v>
      </c>
      <c r="BK180" s="158">
        <f t="shared" si="19"/>
        <v>0</v>
      </c>
      <c r="BL180" s="17" t="s">
        <v>237</v>
      </c>
      <c r="BM180" s="157" t="s">
        <v>716</v>
      </c>
    </row>
    <row r="181" spans="1:65" s="2" customFormat="1" ht="22.15" customHeight="1">
      <c r="A181" s="32"/>
      <c r="B181" s="144"/>
      <c r="C181" s="145" t="s">
        <v>314</v>
      </c>
      <c r="D181" s="145" t="s">
        <v>138</v>
      </c>
      <c r="E181" s="146" t="s">
        <v>717</v>
      </c>
      <c r="F181" s="147" t="s">
        <v>718</v>
      </c>
      <c r="G181" s="148" t="s">
        <v>220</v>
      </c>
      <c r="H181" s="149">
        <v>92</v>
      </c>
      <c r="I181" s="150"/>
      <c r="J181" s="151">
        <f t="shared" si="10"/>
        <v>0</v>
      </c>
      <c r="K181" s="152"/>
      <c r="L181" s="33"/>
      <c r="M181" s="153" t="s">
        <v>1</v>
      </c>
      <c r="N181" s="154" t="s">
        <v>40</v>
      </c>
      <c r="O181" s="58"/>
      <c r="P181" s="155">
        <f t="shared" si="11"/>
        <v>0</v>
      </c>
      <c r="Q181" s="155">
        <v>0</v>
      </c>
      <c r="R181" s="155">
        <f t="shared" si="12"/>
        <v>0</v>
      </c>
      <c r="S181" s="155">
        <v>0.00213</v>
      </c>
      <c r="T181" s="156">
        <f t="shared" si="13"/>
        <v>0.19596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7" t="s">
        <v>237</v>
      </c>
      <c r="AT181" s="157" t="s">
        <v>138</v>
      </c>
      <c r="AU181" s="157" t="s">
        <v>85</v>
      </c>
      <c r="AY181" s="17" t="s">
        <v>135</v>
      </c>
      <c r="BE181" s="158">
        <f t="shared" si="14"/>
        <v>0</v>
      </c>
      <c r="BF181" s="158">
        <f t="shared" si="15"/>
        <v>0</v>
      </c>
      <c r="BG181" s="158">
        <f t="shared" si="16"/>
        <v>0</v>
      </c>
      <c r="BH181" s="158">
        <f t="shared" si="17"/>
        <v>0</v>
      </c>
      <c r="BI181" s="158">
        <f t="shared" si="18"/>
        <v>0</v>
      </c>
      <c r="BJ181" s="17" t="s">
        <v>83</v>
      </c>
      <c r="BK181" s="158">
        <f t="shared" si="19"/>
        <v>0</v>
      </c>
      <c r="BL181" s="17" t="s">
        <v>237</v>
      </c>
      <c r="BM181" s="157" t="s">
        <v>719</v>
      </c>
    </row>
    <row r="182" spans="1:65" s="2" customFormat="1" ht="13.9" customHeight="1">
      <c r="A182" s="32"/>
      <c r="B182" s="144"/>
      <c r="C182" s="145" t="s">
        <v>321</v>
      </c>
      <c r="D182" s="145" t="s">
        <v>138</v>
      </c>
      <c r="E182" s="146" t="s">
        <v>720</v>
      </c>
      <c r="F182" s="147" t="s">
        <v>721</v>
      </c>
      <c r="G182" s="148" t="s">
        <v>327</v>
      </c>
      <c r="H182" s="149">
        <v>3</v>
      </c>
      <c r="I182" s="150"/>
      <c r="J182" s="151">
        <f t="shared" si="10"/>
        <v>0</v>
      </c>
      <c r="K182" s="152"/>
      <c r="L182" s="33"/>
      <c r="M182" s="153" t="s">
        <v>1</v>
      </c>
      <c r="N182" s="154" t="s">
        <v>40</v>
      </c>
      <c r="O182" s="58"/>
      <c r="P182" s="155">
        <f t="shared" si="11"/>
        <v>0</v>
      </c>
      <c r="Q182" s="155">
        <v>0.00043</v>
      </c>
      <c r="R182" s="155">
        <f t="shared" si="12"/>
        <v>0.00129</v>
      </c>
      <c r="S182" s="155">
        <v>0</v>
      </c>
      <c r="T182" s="156">
        <f t="shared" si="1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7" t="s">
        <v>237</v>
      </c>
      <c r="AT182" s="157" t="s">
        <v>138</v>
      </c>
      <c r="AU182" s="157" t="s">
        <v>85</v>
      </c>
      <c r="AY182" s="17" t="s">
        <v>135</v>
      </c>
      <c r="BE182" s="158">
        <f t="shared" si="14"/>
        <v>0</v>
      </c>
      <c r="BF182" s="158">
        <f t="shared" si="15"/>
        <v>0</v>
      </c>
      <c r="BG182" s="158">
        <f t="shared" si="16"/>
        <v>0</v>
      </c>
      <c r="BH182" s="158">
        <f t="shared" si="17"/>
        <v>0</v>
      </c>
      <c r="BI182" s="158">
        <f t="shared" si="18"/>
        <v>0</v>
      </c>
      <c r="BJ182" s="17" t="s">
        <v>83</v>
      </c>
      <c r="BK182" s="158">
        <f t="shared" si="19"/>
        <v>0</v>
      </c>
      <c r="BL182" s="17" t="s">
        <v>237</v>
      </c>
      <c r="BM182" s="157" t="s">
        <v>722</v>
      </c>
    </row>
    <row r="183" spans="1:65" s="2" customFormat="1" ht="13.9" customHeight="1">
      <c r="A183" s="32"/>
      <c r="B183" s="144"/>
      <c r="C183" s="145" t="s">
        <v>318</v>
      </c>
      <c r="D183" s="145" t="s">
        <v>138</v>
      </c>
      <c r="E183" s="146" t="s">
        <v>723</v>
      </c>
      <c r="F183" s="147" t="s">
        <v>724</v>
      </c>
      <c r="G183" s="148" t="s">
        <v>327</v>
      </c>
      <c r="H183" s="149">
        <v>6</v>
      </c>
      <c r="I183" s="150"/>
      <c r="J183" s="151">
        <f t="shared" si="10"/>
        <v>0</v>
      </c>
      <c r="K183" s="152"/>
      <c r="L183" s="33"/>
      <c r="M183" s="153" t="s">
        <v>1</v>
      </c>
      <c r="N183" s="154" t="s">
        <v>40</v>
      </c>
      <c r="O183" s="58"/>
      <c r="P183" s="155">
        <f t="shared" si="11"/>
        <v>0</v>
      </c>
      <c r="Q183" s="155">
        <v>0.0012</v>
      </c>
      <c r="R183" s="155">
        <f t="shared" si="12"/>
        <v>0.0072</v>
      </c>
      <c r="S183" s="155">
        <v>0</v>
      </c>
      <c r="T183" s="156">
        <f t="shared" si="1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7" t="s">
        <v>237</v>
      </c>
      <c r="AT183" s="157" t="s">
        <v>138</v>
      </c>
      <c r="AU183" s="157" t="s">
        <v>85</v>
      </c>
      <c r="AY183" s="17" t="s">
        <v>135</v>
      </c>
      <c r="BE183" s="158">
        <f t="shared" si="14"/>
        <v>0</v>
      </c>
      <c r="BF183" s="158">
        <f t="shared" si="15"/>
        <v>0</v>
      </c>
      <c r="BG183" s="158">
        <f t="shared" si="16"/>
        <v>0</v>
      </c>
      <c r="BH183" s="158">
        <f t="shared" si="17"/>
        <v>0</v>
      </c>
      <c r="BI183" s="158">
        <f t="shared" si="18"/>
        <v>0</v>
      </c>
      <c r="BJ183" s="17" t="s">
        <v>83</v>
      </c>
      <c r="BK183" s="158">
        <f t="shared" si="19"/>
        <v>0</v>
      </c>
      <c r="BL183" s="17" t="s">
        <v>237</v>
      </c>
      <c r="BM183" s="157" t="s">
        <v>725</v>
      </c>
    </row>
    <row r="184" spans="1:65" s="2" customFormat="1" ht="22.15" customHeight="1">
      <c r="A184" s="32"/>
      <c r="B184" s="144"/>
      <c r="C184" s="145" t="s">
        <v>329</v>
      </c>
      <c r="D184" s="145" t="s">
        <v>138</v>
      </c>
      <c r="E184" s="146" t="s">
        <v>726</v>
      </c>
      <c r="F184" s="147" t="s">
        <v>727</v>
      </c>
      <c r="G184" s="148" t="s">
        <v>220</v>
      </c>
      <c r="H184" s="149">
        <v>52</v>
      </c>
      <c r="I184" s="150"/>
      <c r="J184" s="151">
        <f t="shared" si="10"/>
        <v>0</v>
      </c>
      <c r="K184" s="152"/>
      <c r="L184" s="33"/>
      <c r="M184" s="153" t="s">
        <v>1</v>
      </c>
      <c r="N184" s="154" t="s">
        <v>40</v>
      </c>
      <c r="O184" s="58"/>
      <c r="P184" s="155">
        <f t="shared" si="11"/>
        <v>0</v>
      </c>
      <c r="Q184" s="155">
        <v>0.00084</v>
      </c>
      <c r="R184" s="155">
        <f t="shared" si="12"/>
        <v>0.043680000000000004</v>
      </c>
      <c r="S184" s="155">
        <v>0</v>
      </c>
      <c r="T184" s="156">
        <f t="shared" si="1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7" t="s">
        <v>237</v>
      </c>
      <c r="AT184" s="157" t="s">
        <v>138</v>
      </c>
      <c r="AU184" s="157" t="s">
        <v>85</v>
      </c>
      <c r="AY184" s="17" t="s">
        <v>135</v>
      </c>
      <c r="BE184" s="158">
        <f t="shared" si="14"/>
        <v>0</v>
      </c>
      <c r="BF184" s="158">
        <f t="shared" si="15"/>
        <v>0</v>
      </c>
      <c r="BG184" s="158">
        <f t="shared" si="16"/>
        <v>0</v>
      </c>
      <c r="BH184" s="158">
        <f t="shared" si="17"/>
        <v>0</v>
      </c>
      <c r="BI184" s="158">
        <f t="shared" si="18"/>
        <v>0</v>
      </c>
      <c r="BJ184" s="17" t="s">
        <v>83</v>
      </c>
      <c r="BK184" s="158">
        <f t="shared" si="19"/>
        <v>0</v>
      </c>
      <c r="BL184" s="17" t="s">
        <v>237</v>
      </c>
      <c r="BM184" s="157" t="s">
        <v>728</v>
      </c>
    </row>
    <row r="185" spans="1:65" s="2" customFormat="1" ht="22.15" customHeight="1">
      <c r="A185" s="32"/>
      <c r="B185" s="144"/>
      <c r="C185" s="145" t="s">
        <v>333</v>
      </c>
      <c r="D185" s="145" t="s">
        <v>138</v>
      </c>
      <c r="E185" s="146" t="s">
        <v>729</v>
      </c>
      <c r="F185" s="147" t="s">
        <v>730</v>
      </c>
      <c r="G185" s="148" t="s">
        <v>220</v>
      </c>
      <c r="H185" s="149">
        <v>40</v>
      </c>
      <c r="I185" s="150"/>
      <c r="J185" s="151">
        <f t="shared" si="10"/>
        <v>0</v>
      </c>
      <c r="K185" s="152"/>
      <c r="L185" s="33"/>
      <c r="M185" s="153" t="s">
        <v>1</v>
      </c>
      <c r="N185" s="154" t="s">
        <v>40</v>
      </c>
      <c r="O185" s="58"/>
      <c r="P185" s="155">
        <f t="shared" si="11"/>
        <v>0</v>
      </c>
      <c r="Q185" s="155">
        <v>0.00116</v>
      </c>
      <c r="R185" s="155">
        <f t="shared" si="12"/>
        <v>0.0464</v>
      </c>
      <c r="S185" s="155">
        <v>0</v>
      </c>
      <c r="T185" s="156">
        <f t="shared" si="1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7" t="s">
        <v>237</v>
      </c>
      <c r="AT185" s="157" t="s">
        <v>138</v>
      </c>
      <c r="AU185" s="157" t="s">
        <v>85</v>
      </c>
      <c r="AY185" s="17" t="s">
        <v>135</v>
      </c>
      <c r="BE185" s="158">
        <f t="shared" si="14"/>
        <v>0</v>
      </c>
      <c r="BF185" s="158">
        <f t="shared" si="15"/>
        <v>0</v>
      </c>
      <c r="BG185" s="158">
        <f t="shared" si="16"/>
        <v>0</v>
      </c>
      <c r="BH185" s="158">
        <f t="shared" si="17"/>
        <v>0</v>
      </c>
      <c r="BI185" s="158">
        <f t="shared" si="18"/>
        <v>0</v>
      </c>
      <c r="BJ185" s="17" t="s">
        <v>83</v>
      </c>
      <c r="BK185" s="158">
        <f t="shared" si="19"/>
        <v>0</v>
      </c>
      <c r="BL185" s="17" t="s">
        <v>237</v>
      </c>
      <c r="BM185" s="157" t="s">
        <v>731</v>
      </c>
    </row>
    <row r="186" spans="1:65" s="2" customFormat="1" ht="22.15" customHeight="1">
      <c r="A186" s="32"/>
      <c r="B186" s="144"/>
      <c r="C186" s="145" t="s">
        <v>337</v>
      </c>
      <c r="D186" s="145" t="s">
        <v>138</v>
      </c>
      <c r="E186" s="146" t="s">
        <v>732</v>
      </c>
      <c r="F186" s="147" t="s">
        <v>733</v>
      </c>
      <c r="G186" s="148" t="s">
        <v>220</v>
      </c>
      <c r="H186" s="149">
        <v>52</v>
      </c>
      <c r="I186" s="150"/>
      <c r="J186" s="151">
        <f t="shared" si="10"/>
        <v>0</v>
      </c>
      <c r="K186" s="152"/>
      <c r="L186" s="33"/>
      <c r="M186" s="153" t="s">
        <v>1</v>
      </c>
      <c r="N186" s="154" t="s">
        <v>40</v>
      </c>
      <c r="O186" s="58"/>
      <c r="P186" s="155">
        <f t="shared" si="11"/>
        <v>0</v>
      </c>
      <c r="Q186" s="155">
        <v>0.0002</v>
      </c>
      <c r="R186" s="155">
        <f t="shared" si="12"/>
        <v>0.010400000000000001</v>
      </c>
      <c r="S186" s="155">
        <v>0</v>
      </c>
      <c r="T186" s="156">
        <f t="shared" si="1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7" t="s">
        <v>237</v>
      </c>
      <c r="AT186" s="157" t="s">
        <v>138</v>
      </c>
      <c r="AU186" s="157" t="s">
        <v>85</v>
      </c>
      <c r="AY186" s="17" t="s">
        <v>135</v>
      </c>
      <c r="BE186" s="158">
        <f t="shared" si="14"/>
        <v>0</v>
      </c>
      <c r="BF186" s="158">
        <f t="shared" si="15"/>
        <v>0</v>
      </c>
      <c r="BG186" s="158">
        <f t="shared" si="16"/>
        <v>0</v>
      </c>
      <c r="BH186" s="158">
        <f t="shared" si="17"/>
        <v>0</v>
      </c>
      <c r="BI186" s="158">
        <f t="shared" si="18"/>
        <v>0</v>
      </c>
      <c r="BJ186" s="17" t="s">
        <v>83</v>
      </c>
      <c r="BK186" s="158">
        <f t="shared" si="19"/>
        <v>0</v>
      </c>
      <c r="BL186" s="17" t="s">
        <v>237</v>
      </c>
      <c r="BM186" s="157" t="s">
        <v>734</v>
      </c>
    </row>
    <row r="187" spans="1:65" s="2" customFormat="1" ht="22.15" customHeight="1">
      <c r="A187" s="32"/>
      <c r="B187" s="144"/>
      <c r="C187" s="145" t="s">
        <v>343</v>
      </c>
      <c r="D187" s="145" t="s">
        <v>138</v>
      </c>
      <c r="E187" s="146" t="s">
        <v>735</v>
      </c>
      <c r="F187" s="147" t="s">
        <v>736</v>
      </c>
      <c r="G187" s="148" t="s">
        <v>220</v>
      </c>
      <c r="H187" s="149">
        <v>40</v>
      </c>
      <c r="I187" s="150"/>
      <c r="J187" s="151">
        <f t="shared" si="10"/>
        <v>0</v>
      </c>
      <c r="K187" s="152"/>
      <c r="L187" s="33"/>
      <c r="M187" s="153" t="s">
        <v>1</v>
      </c>
      <c r="N187" s="154" t="s">
        <v>40</v>
      </c>
      <c r="O187" s="58"/>
      <c r="P187" s="155">
        <f t="shared" si="11"/>
        <v>0</v>
      </c>
      <c r="Q187" s="155">
        <v>0.00024</v>
      </c>
      <c r="R187" s="155">
        <f t="shared" si="12"/>
        <v>0.009600000000000001</v>
      </c>
      <c r="S187" s="155">
        <v>0</v>
      </c>
      <c r="T187" s="156">
        <f t="shared" si="1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7" t="s">
        <v>237</v>
      </c>
      <c r="AT187" s="157" t="s">
        <v>138</v>
      </c>
      <c r="AU187" s="157" t="s">
        <v>85</v>
      </c>
      <c r="AY187" s="17" t="s">
        <v>135</v>
      </c>
      <c r="BE187" s="158">
        <f t="shared" si="14"/>
        <v>0</v>
      </c>
      <c r="BF187" s="158">
        <f t="shared" si="15"/>
        <v>0</v>
      </c>
      <c r="BG187" s="158">
        <f t="shared" si="16"/>
        <v>0</v>
      </c>
      <c r="BH187" s="158">
        <f t="shared" si="17"/>
        <v>0</v>
      </c>
      <c r="BI187" s="158">
        <f t="shared" si="18"/>
        <v>0</v>
      </c>
      <c r="BJ187" s="17" t="s">
        <v>83</v>
      </c>
      <c r="BK187" s="158">
        <f t="shared" si="19"/>
        <v>0</v>
      </c>
      <c r="BL187" s="17" t="s">
        <v>237</v>
      </c>
      <c r="BM187" s="157" t="s">
        <v>737</v>
      </c>
    </row>
    <row r="188" spans="1:65" s="2" customFormat="1" ht="13.9" customHeight="1">
      <c r="A188" s="32"/>
      <c r="B188" s="144"/>
      <c r="C188" s="145" t="s">
        <v>349</v>
      </c>
      <c r="D188" s="145" t="s">
        <v>138</v>
      </c>
      <c r="E188" s="146" t="s">
        <v>738</v>
      </c>
      <c r="F188" s="147" t="s">
        <v>739</v>
      </c>
      <c r="G188" s="148" t="s">
        <v>327</v>
      </c>
      <c r="H188" s="149">
        <v>38</v>
      </c>
      <c r="I188" s="150"/>
      <c r="J188" s="151">
        <f t="shared" si="10"/>
        <v>0</v>
      </c>
      <c r="K188" s="152"/>
      <c r="L188" s="33"/>
      <c r="M188" s="153" t="s">
        <v>1</v>
      </c>
      <c r="N188" s="154" t="s">
        <v>40</v>
      </c>
      <c r="O188" s="58"/>
      <c r="P188" s="155">
        <f t="shared" si="11"/>
        <v>0</v>
      </c>
      <c r="Q188" s="155">
        <v>0</v>
      </c>
      <c r="R188" s="155">
        <f t="shared" si="12"/>
        <v>0</v>
      </c>
      <c r="S188" s="155">
        <v>0</v>
      </c>
      <c r="T188" s="156">
        <f t="shared" si="1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7" t="s">
        <v>237</v>
      </c>
      <c r="AT188" s="157" t="s">
        <v>138</v>
      </c>
      <c r="AU188" s="157" t="s">
        <v>85</v>
      </c>
      <c r="AY188" s="17" t="s">
        <v>135</v>
      </c>
      <c r="BE188" s="158">
        <f t="shared" si="14"/>
        <v>0</v>
      </c>
      <c r="BF188" s="158">
        <f t="shared" si="15"/>
        <v>0</v>
      </c>
      <c r="BG188" s="158">
        <f t="shared" si="16"/>
        <v>0</v>
      </c>
      <c r="BH188" s="158">
        <f t="shared" si="17"/>
        <v>0</v>
      </c>
      <c r="BI188" s="158">
        <f t="shared" si="18"/>
        <v>0</v>
      </c>
      <c r="BJ188" s="17" t="s">
        <v>83</v>
      </c>
      <c r="BK188" s="158">
        <f t="shared" si="19"/>
        <v>0</v>
      </c>
      <c r="BL188" s="17" t="s">
        <v>237</v>
      </c>
      <c r="BM188" s="157" t="s">
        <v>740</v>
      </c>
    </row>
    <row r="189" spans="2:51" s="14" customFormat="1" ht="12">
      <c r="B189" s="167"/>
      <c r="D189" s="160" t="s">
        <v>144</v>
      </c>
      <c r="E189" s="168" t="s">
        <v>1</v>
      </c>
      <c r="F189" s="169" t="s">
        <v>741</v>
      </c>
      <c r="H189" s="170">
        <v>38</v>
      </c>
      <c r="I189" s="171"/>
      <c r="L189" s="167"/>
      <c r="M189" s="172"/>
      <c r="N189" s="173"/>
      <c r="O189" s="173"/>
      <c r="P189" s="173"/>
      <c r="Q189" s="173"/>
      <c r="R189" s="173"/>
      <c r="S189" s="173"/>
      <c r="T189" s="174"/>
      <c r="AT189" s="168" t="s">
        <v>144</v>
      </c>
      <c r="AU189" s="168" t="s">
        <v>85</v>
      </c>
      <c r="AV189" s="14" t="s">
        <v>85</v>
      </c>
      <c r="AW189" s="14" t="s">
        <v>31</v>
      </c>
      <c r="AX189" s="14" t="s">
        <v>83</v>
      </c>
      <c r="AY189" s="168" t="s">
        <v>135</v>
      </c>
    </row>
    <row r="190" spans="1:65" s="2" customFormat="1" ht="13.9" customHeight="1">
      <c r="A190" s="32"/>
      <c r="B190" s="144"/>
      <c r="C190" s="145" t="s">
        <v>353</v>
      </c>
      <c r="D190" s="145" t="s">
        <v>138</v>
      </c>
      <c r="E190" s="146" t="s">
        <v>742</v>
      </c>
      <c r="F190" s="147" t="s">
        <v>743</v>
      </c>
      <c r="G190" s="148" t="s">
        <v>327</v>
      </c>
      <c r="H190" s="149">
        <v>30</v>
      </c>
      <c r="I190" s="150"/>
      <c r="J190" s="151">
        <f>ROUND(I190*H190,2)</f>
        <v>0</v>
      </c>
      <c r="K190" s="152"/>
      <c r="L190" s="33"/>
      <c r="M190" s="153" t="s">
        <v>1</v>
      </c>
      <c r="N190" s="154" t="s">
        <v>40</v>
      </c>
      <c r="O190" s="58"/>
      <c r="P190" s="155">
        <f>O190*H190</f>
        <v>0</v>
      </c>
      <c r="Q190" s="155">
        <v>0.00017</v>
      </c>
      <c r="R190" s="155">
        <f>Q190*H190</f>
        <v>0.0051</v>
      </c>
      <c r="S190" s="155">
        <v>0</v>
      </c>
      <c r="T190" s="156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7" t="s">
        <v>237</v>
      </c>
      <c r="AT190" s="157" t="s">
        <v>138</v>
      </c>
      <c r="AU190" s="157" t="s">
        <v>85</v>
      </c>
      <c r="AY190" s="17" t="s">
        <v>135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7" t="s">
        <v>83</v>
      </c>
      <c r="BK190" s="158">
        <f>ROUND(I190*H190,2)</f>
        <v>0</v>
      </c>
      <c r="BL190" s="17" t="s">
        <v>237</v>
      </c>
      <c r="BM190" s="157" t="s">
        <v>744</v>
      </c>
    </row>
    <row r="191" spans="2:51" s="14" customFormat="1" ht="12">
      <c r="B191" s="167"/>
      <c r="D191" s="160" t="s">
        <v>144</v>
      </c>
      <c r="E191" s="168" t="s">
        <v>1</v>
      </c>
      <c r="F191" s="169" t="s">
        <v>745</v>
      </c>
      <c r="H191" s="170">
        <v>30</v>
      </c>
      <c r="I191" s="171"/>
      <c r="L191" s="167"/>
      <c r="M191" s="172"/>
      <c r="N191" s="173"/>
      <c r="O191" s="173"/>
      <c r="P191" s="173"/>
      <c r="Q191" s="173"/>
      <c r="R191" s="173"/>
      <c r="S191" s="173"/>
      <c r="T191" s="174"/>
      <c r="AT191" s="168" t="s">
        <v>144</v>
      </c>
      <c r="AU191" s="168" t="s">
        <v>85</v>
      </c>
      <c r="AV191" s="14" t="s">
        <v>85</v>
      </c>
      <c r="AW191" s="14" t="s">
        <v>31</v>
      </c>
      <c r="AX191" s="14" t="s">
        <v>83</v>
      </c>
      <c r="AY191" s="168" t="s">
        <v>135</v>
      </c>
    </row>
    <row r="192" spans="1:65" s="2" customFormat="1" ht="13.9" customHeight="1">
      <c r="A192" s="32"/>
      <c r="B192" s="144"/>
      <c r="C192" s="145" t="s">
        <v>359</v>
      </c>
      <c r="D192" s="145" t="s">
        <v>138</v>
      </c>
      <c r="E192" s="146" t="s">
        <v>746</v>
      </c>
      <c r="F192" s="147" t="s">
        <v>747</v>
      </c>
      <c r="G192" s="148" t="s">
        <v>712</v>
      </c>
      <c r="H192" s="149">
        <v>8</v>
      </c>
      <c r="I192" s="150"/>
      <c r="J192" s="151">
        <f>ROUND(I192*H192,2)</f>
        <v>0</v>
      </c>
      <c r="K192" s="152"/>
      <c r="L192" s="33"/>
      <c r="M192" s="153" t="s">
        <v>1</v>
      </c>
      <c r="N192" s="154" t="s">
        <v>40</v>
      </c>
      <c r="O192" s="58"/>
      <c r="P192" s="155">
        <f>O192*H192</f>
        <v>0</v>
      </c>
      <c r="Q192" s="155">
        <v>0.00021</v>
      </c>
      <c r="R192" s="155">
        <f>Q192*H192</f>
        <v>0.00168</v>
      </c>
      <c r="S192" s="155">
        <v>0</v>
      </c>
      <c r="T192" s="156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7" t="s">
        <v>237</v>
      </c>
      <c r="AT192" s="157" t="s">
        <v>138</v>
      </c>
      <c r="AU192" s="157" t="s">
        <v>85</v>
      </c>
      <c r="AY192" s="17" t="s">
        <v>135</v>
      </c>
      <c r="BE192" s="158">
        <f>IF(N192="základní",J192,0)</f>
        <v>0</v>
      </c>
      <c r="BF192" s="158">
        <f>IF(N192="snížená",J192,0)</f>
        <v>0</v>
      </c>
      <c r="BG192" s="158">
        <f>IF(N192="zákl. přenesená",J192,0)</f>
        <v>0</v>
      </c>
      <c r="BH192" s="158">
        <f>IF(N192="sníž. přenesená",J192,0)</f>
        <v>0</v>
      </c>
      <c r="BI192" s="158">
        <f>IF(N192="nulová",J192,0)</f>
        <v>0</v>
      </c>
      <c r="BJ192" s="17" t="s">
        <v>83</v>
      </c>
      <c r="BK192" s="158">
        <f>ROUND(I192*H192,2)</f>
        <v>0</v>
      </c>
      <c r="BL192" s="17" t="s">
        <v>237</v>
      </c>
      <c r="BM192" s="157" t="s">
        <v>748</v>
      </c>
    </row>
    <row r="193" spans="1:65" s="2" customFormat="1" ht="13.9" customHeight="1">
      <c r="A193" s="32"/>
      <c r="B193" s="144"/>
      <c r="C193" s="145" t="s">
        <v>363</v>
      </c>
      <c r="D193" s="145" t="s">
        <v>138</v>
      </c>
      <c r="E193" s="146" t="s">
        <v>749</v>
      </c>
      <c r="F193" s="147" t="s">
        <v>750</v>
      </c>
      <c r="G193" s="148" t="s">
        <v>327</v>
      </c>
      <c r="H193" s="149">
        <v>5</v>
      </c>
      <c r="I193" s="150"/>
      <c r="J193" s="151">
        <f>ROUND(I193*H193,2)</f>
        <v>0</v>
      </c>
      <c r="K193" s="152"/>
      <c r="L193" s="33"/>
      <c r="M193" s="153" t="s">
        <v>1</v>
      </c>
      <c r="N193" s="154" t="s">
        <v>40</v>
      </c>
      <c r="O193" s="58"/>
      <c r="P193" s="155">
        <f>O193*H193</f>
        <v>0</v>
      </c>
      <c r="Q193" s="155">
        <v>0.00075</v>
      </c>
      <c r="R193" s="155">
        <f>Q193*H193</f>
        <v>0.00375</v>
      </c>
      <c r="S193" s="155">
        <v>0</v>
      </c>
      <c r="T193" s="156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7" t="s">
        <v>237</v>
      </c>
      <c r="AT193" s="157" t="s">
        <v>138</v>
      </c>
      <c r="AU193" s="157" t="s">
        <v>85</v>
      </c>
      <c r="AY193" s="17" t="s">
        <v>135</v>
      </c>
      <c r="BE193" s="158">
        <f>IF(N193="základní",J193,0)</f>
        <v>0</v>
      </c>
      <c r="BF193" s="158">
        <f>IF(N193="snížená",J193,0)</f>
        <v>0</v>
      </c>
      <c r="BG193" s="158">
        <f>IF(N193="zákl. přenesená",J193,0)</f>
        <v>0</v>
      </c>
      <c r="BH193" s="158">
        <f>IF(N193="sníž. přenesená",J193,0)</f>
        <v>0</v>
      </c>
      <c r="BI193" s="158">
        <f>IF(N193="nulová",J193,0)</f>
        <v>0</v>
      </c>
      <c r="BJ193" s="17" t="s">
        <v>83</v>
      </c>
      <c r="BK193" s="158">
        <f>ROUND(I193*H193,2)</f>
        <v>0</v>
      </c>
      <c r="BL193" s="17" t="s">
        <v>237</v>
      </c>
      <c r="BM193" s="157" t="s">
        <v>751</v>
      </c>
    </row>
    <row r="194" spans="1:65" s="2" customFormat="1" ht="13.9" customHeight="1">
      <c r="A194" s="32"/>
      <c r="B194" s="144"/>
      <c r="C194" s="145" t="s">
        <v>367</v>
      </c>
      <c r="D194" s="145" t="s">
        <v>138</v>
      </c>
      <c r="E194" s="146" t="s">
        <v>752</v>
      </c>
      <c r="F194" s="147" t="s">
        <v>753</v>
      </c>
      <c r="G194" s="148" t="s">
        <v>327</v>
      </c>
      <c r="H194" s="149">
        <v>12</v>
      </c>
      <c r="I194" s="150"/>
      <c r="J194" s="151">
        <f>ROUND(I194*H194,2)</f>
        <v>0</v>
      </c>
      <c r="K194" s="152"/>
      <c r="L194" s="33"/>
      <c r="M194" s="153" t="s">
        <v>1</v>
      </c>
      <c r="N194" s="154" t="s">
        <v>40</v>
      </c>
      <c r="O194" s="58"/>
      <c r="P194" s="155">
        <f>O194*H194</f>
        <v>0</v>
      </c>
      <c r="Q194" s="155">
        <v>0.00097</v>
      </c>
      <c r="R194" s="155">
        <f>Q194*H194</f>
        <v>0.011640000000000001</v>
      </c>
      <c r="S194" s="155">
        <v>0</v>
      </c>
      <c r="T194" s="156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7" t="s">
        <v>237</v>
      </c>
      <c r="AT194" s="157" t="s">
        <v>138</v>
      </c>
      <c r="AU194" s="157" t="s">
        <v>85</v>
      </c>
      <c r="AY194" s="17" t="s">
        <v>135</v>
      </c>
      <c r="BE194" s="158">
        <f>IF(N194="základní",J194,0)</f>
        <v>0</v>
      </c>
      <c r="BF194" s="158">
        <f>IF(N194="snížená",J194,0)</f>
        <v>0</v>
      </c>
      <c r="BG194" s="158">
        <f>IF(N194="zákl. přenesená",J194,0)</f>
        <v>0</v>
      </c>
      <c r="BH194" s="158">
        <f>IF(N194="sníž. přenesená",J194,0)</f>
        <v>0</v>
      </c>
      <c r="BI194" s="158">
        <f>IF(N194="nulová",J194,0)</f>
        <v>0</v>
      </c>
      <c r="BJ194" s="17" t="s">
        <v>83</v>
      </c>
      <c r="BK194" s="158">
        <f>ROUND(I194*H194,2)</f>
        <v>0</v>
      </c>
      <c r="BL194" s="17" t="s">
        <v>237</v>
      </c>
      <c r="BM194" s="157" t="s">
        <v>754</v>
      </c>
    </row>
    <row r="195" spans="1:65" s="2" customFormat="1" ht="22.15" customHeight="1">
      <c r="A195" s="32"/>
      <c r="B195" s="144"/>
      <c r="C195" s="145" t="s">
        <v>370</v>
      </c>
      <c r="D195" s="145" t="s">
        <v>138</v>
      </c>
      <c r="E195" s="146" t="s">
        <v>755</v>
      </c>
      <c r="F195" s="147" t="s">
        <v>756</v>
      </c>
      <c r="G195" s="148" t="s">
        <v>220</v>
      </c>
      <c r="H195" s="149">
        <v>92</v>
      </c>
      <c r="I195" s="150"/>
      <c r="J195" s="151">
        <f>ROUND(I195*H195,2)</f>
        <v>0</v>
      </c>
      <c r="K195" s="152"/>
      <c r="L195" s="33"/>
      <c r="M195" s="153" t="s">
        <v>1</v>
      </c>
      <c r="N195" s="154" t="s">
        <v>40</v>
      </c>
      <c r="O195" s="58"/>
      <c r="P195" s="155">
        <f>O195*H195</f>
        <v>0</v>
      </c>
      <c r="Q195" s="155">
        <v>0.00019</v>
      </c>
      <c r="R195" s="155">
        <f>Q195*H195</f>
        <v>0.017480000000000002</v>
      </c>
      <c r="S195" s="155">
        <v>0</v>
      </c>
      <c r="T195" s="156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7" t="s">
        <v>237</v>
      </c>
      <c r="AT195" s="157" t="s">
        <v>138</v>
      </c>
      <c r="AU195" s="157" t="s">
        <v>85</v>
      </c>
      <c r="AY195" s="17" t="s">
        <v>135</v>
      </c>
      <c r="BE195" s="158">
        <f>IF(N195="základní",J195,0)</f>
        <v>0</v>
      </c>
      <c r="BF195" s="158">
        <f>IF(N195="snížená",J195,0)</f>
        <v>0</v>
      </c>
      <c r="BG195" s="158">
        <f>IF(N195="zákl. přenesená",J195,0)</f>
        <v>0</v>
      </c>
      <c r="BH195" s="158">
        <f>IF(N195="sníž. přenesená",J195,0)</f>
        <v>0</v>
      </c>
      <c r="BI195" s="158">
        <f>IF(N195="nulová",J195,0)</f>
        <v>0</v>
      </c>
      <c r="BJ195" s="17" t="s">
        <v>83</v>
      </c>
      <c r="BK195" s="158">
        <f>ROUND(I195*H195,2)</f>
        <v>0</v>
      </c>
      <c r="BL195" s="17" t="s">
        <v>237</v>
      </c>
      <c r="BM195" s="157" t="s">
        <v>757</v>
      </c>
    </row>
    <row r="196" spans="2:51" s="14" customFormat="1" ht="12">
      <c r="B196" s="167"/>
      <c r="D196" s="160" t="s">
        <v>144</v>
      </c>
      <c r="E196" s="168" t="s">
        <v>1</v>
      </c>
      <c r="F196" s="169" t="s">
        <v>758</v>
      </c>
      <c r="H196" s="170">
        <v>92</v>
      </c>
      <c r="I196" s="171"/>
      <c r="L196" s="167"/>
      <c r="M196" s="172"/>
      <c r="N196" s="173"/>
      <c r="O196" s="173"/>
      <c r="P196" s="173"/>
      <c r="Q196" s="173"/>
      <c r="R196" s="173"/>
      <c r="S196" s="173"/>
      <c r="T196" s="174"/>
      <c r="AT196" s="168" t="s">
        <v>144</v>
      </c>
      <c r="AU196" s="168" t="s">
        <v>85</v>
      </c>
      <c r="AV196" s="14" t="s">
        <v>85</v>
      </c>
      <c r="AW196" s="14" t="s">
        <v>31</v>
      </c>
      <c r="AX196" s="14" t="s">
        <v>83</v>
      </c>
      <c r="AY196" s="168" t="s">
        <v>135</v>
      </c>
    </row>
    <row r="197" spans="1:65" s="2" customFormat="1" ht="13.9" customHeight="1">
      <c r="A197" s="32"/>
      <c r="B197" s="144"/>
      <c r="C197" s="145" t="s">
        <v>374</v>
      </c>
      <c r="D197" s="145" t="s">
        <v>138</v>
      </c>
      <c r="E197" s="146" t="s">
        <v>759</v>
      </c>
      <c r="F197" s="147" t="s">
        <v>760</v>
      </c>
      <c r="G197" s="148" t="s">
        <v>220</v>
      </c>
      <c r="H197" s="149">
        <v>92</v>
      </c>
      <c r="I197" s="150"/>
      <c r="J197" s="151">
        <f>ROUND(I197*H197,2)</f>
        <v>0</v>
      </c>
      <c r="K197" s="152"/>
      <c r="L197" s="33"/>
      <c r="M197" s="153" t="s">
        <v>1</v>
      </c>
      <c r="N197" s="154" t="s">
        <v>40</v>
      </c>
      <c r="O197" s="58"/>
      <c r="P197" s="155">
        <f>O197*H197</f>
        <v>0</v>
      </c>
      <c r="Q197" s="155">
        <v>1E-05</v>
      </c>
      <c r="R197" s="155">
        <f>Q197*H197</f>
        <v>0.00092</v>
      </c>
      <c r="S197" s="155">
        <v>0</v>
      </c>
      <c r="T197" s="156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7" t="s">
        <v>237</v>
      </c>
      <c r="AT197" s="157" t="s">
        <v>138</v>
      </c>
      <c r="AU197" s="157" t="s">
        <v>85</v>
      </c>
      <c r="AY197" s="17" t="s">
        <v>135</v>
      </c>
      <c r="BE197" s="158">
        <f>IF(N197="základní",J197,0)</f>
        <v>0</v>
      </c>
      <c r="BF197" s="158">
        <f>IF(N197="snížená",J197,0)</f>
        <v>0</v>
      </c>
      <c r="BG197" s="158">
        <f>IF(N197="zákl. přenesená",J197,0)</f>
        <v>0</v>
      </c>
      <c r="BH197" s="158">
        <f>IF(N197="sníž. přenesená",J197,0)</f>
        <v>0</v>
      </c>
      <c r="BI197" s="158">
        <f>IF(N197="nulová",J197,0)</f>
        <v>0</v>
      </c>
      <c r="BJ197" s="17" t="s">
        <v>83</v>
      </c>
      <c r="BK197" s="158">
        <f>ROUND(I197*H197,2)</f>
        <v>0</v>
      </c>
      <c r="BL197" s="17" t="s">
        <v>237</v>
      </c>
      <c r="BM197" s="157" t="s">
        <v>761</v>
      </c>
    </row>
    <row r="198" spans="1:65" s="2" customFormat="1" ht="22.15" customHeight="1">
      <c r="A198" s="32"/>
      <c r="B198" s="144"/>
      <c r="C198" s="145" t="s">
        <v>378</v>
      </c>
      <c r="D198" s="145" t="s">
        <v>138</v>
      </c>
      <c r="E198" s="146" t="s">
        <v>762</v>
      </c>
      <c r="F198" s="147" t="s">
        <v>763</v>
      </c>
      <c r="G198" s="148" t="s">
        <v>203</v>
      </c>
      <c r="H198" s="149">
        <v>0.159</v>
      </c>
      <c r="I198" s="150"/>
      <c r="J198" s="151">
        <f>ROUND(I198*H198,2)</f>
        <v>0</v>
      </c>
      <c r="K198" s="152"/>
      <c r="L198" s="33"/>
      <c r="M198" s="153" t="s">
        <v>1</v>
      </c>
      <c r="N198" s="154" t="s">
        <v>40</v>
      </c>
      <c r="O198" s="58"/>
      <c r="P198" s="155">
        <f>O198*H198</f>
        <v>0</v>
      </c>
      <c r="Q198" s="155">
        <v>0</v>
      </c>
      <c r="R198" s="155">
        <f>Q198*H198</f>
        <v>0</v>
      </c>
      <c r="S198" s="155">
        <v>0</v>
      </c>
      <c r="T198" s="156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7" t="s">
        <v>237</v>
      </c>
      <c r="AT198" s="157" t="s">
        <v>138</v>
      </c>
      <c r="AU198" s="157" t="s">
        <v>85</v>
      </c>
      <c r="AY198" s="17" t="s">
        <v>135</v>
      </c>
      <c r="BE198" s="158">
        <f>IF(N198="základní",J198,0)</f>
        <v>0</v>
      </c>
      <c r="BF198" s="158">
        <f>IF(N198="snížená",J198,0)</f>
        <v>0</v>
      </c>
      <c r="BG198" s="158">
        <f>IF(N198="zákl. přenesená",J198,0)</f>
        <v>0</v>
      </c>
      <c r="BH198" s="158">
        <f>IF(N198="sníž. přenesená",J198,0)</f>
        <v>0</v>
      </c>
      <c r="BI198" s="158">
        <f>IF(N198="nulová",J198,0)</f>
        <v>0</v>
      </c>
      <c r="BJ198" s="17" t="s">
        <v>83</v>
      </c>
      <c r="BK198" s="158">
        <f>ROUND(I198*H198,2)</f>
        <v>0</v>
      </c>
      <c r="BL198" s="17" t="s">
        <v>237</v>
      </c>
      <c r="BM198" s="157" t="s">
        <v>764</v>
      </c>
    </row>
    <row r="199" spans="1:65" s="2" customFormat="1" ht="22.15" customHeight="1">
      <c r="A199" s="32"/>
      <c r="B199" s="144"/>
      <c r="C199" s="145" t="s">
        <v>382</v>
      </c>
      <c r="D199" s="145" t="s">
        <v>138</v>
      </c>
      <c r="E199" s="146" t="s">
        <v>765</v>
      </c>
      <c r="F199" s="147" t="s">
        <v>766</v>
      </c>
      <c r="G199" s="148" t="s">
        <v>203</v>
      </c>
      <c r="H199" s="149">
        <v>0.159</v>
      </c>
      <c r="I199" s="150"/>
      <c r="J199" s="151">
        <f>ROUND(I199*H199,2)</f>
        <v>0</v>
      </c>
      <c r="K199" s="152"/>
      <c r="L199" s="33"/>
      <c r="M199" s="153" t="s">
        <v>1</v>
      </c>
      <c r="N199" s="154" t="s">
        <v>40</v>
      </c>
      <c r="O199" s="58"/>
      <c r="P199" s="155">
        <f>O199*H199</f>
        <v>0</v>
      </c>
      <c r="Q199" s="155">
        <v>0</v>
      </c>
      <c r="R199" s="155">
        <f>Q199*H199</f>
        <v>0</v>
      </c>
      <c r="S199" s="155">
        <v>0</v>
      </c>
      <c r="T199" s="156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7" t="s">
        <v>237</v>
      </c>
      <c r="AT199" s="157" t="s">
        <v>138</v>
      </c>
      <c r="AU199" s="157" t="s">
        <v>85</v>
      </c>
      <c r="AY199" s="17" t="s">
        <v>135</v>
      </c>
      <c r="BE199" s="158">
        <f>IF(N199="základní",J199,0)</f>
        <v>0</v>
      </c>
      <c r="BF199" s="158">
        <f>IF(N199="snížená",J199,0)</f>
        <v>0</v>
      </c>
      <c r="BG199" s="158">
        <f>IF(N199="zákl. přenesená",J199,0)</f>
        <v>0</v>
      </c>
      <c r="BH199" s="158">
        <f>IF(N199="sníž. přenesená",J199,0)</f>
        <v>0</v>
      </c>
      <c r="BI199" s="158">
        <f>IF(N199="nulová",J199,0)</f>
        <v>0</v>
      </c>
      <c r="BJ199" s="17" t="s">
        <v>83</v>
      </c>
      <c r="BK199" s="158">
        <f>ROUND(I199*H199,2)</f>
        <v>0</v>
      </c>
      <c r="BL199" s="17" t="s">
        <v>237</v>
      </c>
      <c r="BM199" s="157" t="s">
        <v>767</v>
      </c>
    </row>
    <row r="200" spans="2:63" s="12" customFormat="1" ht="22.9" customHeight="1">
      <c r="B200" s="131"/>
      <c r="D200" s="132" t="s">
        <v>74</v>
      </c>
      <c r="E200" s="142" t="s">
        <v>768</v>
      </c>
      <c r="F200" s="142" t="s">
        <v>769</v>
      </c>
      <c r="I200" s="134"/>
      <c r="J200" s="143">
        <f>BK200</f>
        <v>0</v>
      </c>
      <c r="L200" s="131"/>
      <c r="M200" s="136"/>
      <c r="N200" s="137"/>
      <c r="O200" s="137"/>
      <c r="P200" s="138">
        <f>SUM(P201:P229)</f>
        <v>0</v>
      </c>
      <c r="Q200" s="137"/>
      <c r="R200" s="138">
        <f>SUM(R201:R229)</f>
        <v>0.28518999999999994</v>
      </c>
      <c r="S200" s="137"/>
      <c r="T200" s="139">
        <f>SUM(T201:T229)</f>
        <v>0.63934</v>
      </c>
      <c r="AR200" s="132" t="s">
        <v>85</v>
      </c>
      <c r="AT200" s="140" t="s">
        <v>74</v>
      </c>
      <c r="AU200" s="140" t="s">
        <v>83</v>
      </c>
      <c r="AY200" s="132" t="s">
        <v>135</v>
      </c>
      <c r="BK200" s="141">
        <f>SUM(BK201:BK229)</f>
        <v>0</v>
      </c>
    </row>
    <row r="201" spans="1:65" s="2" customFormat="1" ht="13.9" customHeight="1">
      <c r="A201" s="32"/>
      <c r="B201" s="144"/>
      <c r="C201" s="145" t="s">
        <v>386</v>
      </c>
      <c r="D201" s="145" t="s">
        <v>138</v>
      </c>
      <c r="E201" s="146" t="s">
        <v>770</v>
      </c>
      <c r="F201" s="147" t="s">
        <v>771</v>
      </c>
      <c r="G201" s="148" t="s">
        <v>712</v>
      </c>
      <c r="H201" s="149">
        <v>10</v>
      </c>
      <c r="I201" s="150"/>
      <c r="J201" s="151">
        <f aca="true" t="shared" si="20" ref="J201:J229">ROUND(I201*H201,2)</f>
        <v>0</v>
      </c>
      <c r="K201" s="152"/>
      <c r="L201" s="33"/>
      <c r="M201" s="153" t="s">
        <v>1</v>
      </c>
      <c r="N201" s="154" t="s">
        <v>40</v>
      </c>
      <c r="O201" s="58"/>
      <c r="P201" s="155">
        <f aca="true" t="shared" si="21" ref="P201:P229">O201*H201</f>
        <v>0</v>
      </c>
      <c r="Q201" s="155">
        <v>0</v>
      </c>
      <c r="R201" s="155">
        <f aca="true" t="shared" si="22" ref="R201:R229">Q201*H201</f>
        <v>0</v>
      </c>
      <c r="S201" s="155">
        <v>0.0342</v>
      </c>
      <c r="T201" s="156">
        <f aca="true" t="shared" si="23" ref="T201:T229">S201*H201</f>
        <v>0.342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7" t="s">
        <v>237</v>
      </c>
      <c r="AT201" s="157" t="s">
        <v>138</v>
      </c>
      <c r="AU201" s="157" t="s">
        <v>85</v>
      </c>
      <c r="AY201" s="17" t="s">
        <v>135</v>
      </c>
      <c r="BE201" s="158">
        <f aca="true" t="shared" si="24" ref="BE201:BE229">IF(N201="základní",J201,0)</f>
        <v>0</v>
      </c>
      <c r="BF201" s="158">
        <f aca="true" t="shared" si="25" ref="BF201:BF229">IF(N201="snížená",J201,0)</f>
        <v>0</v>
      </c>
      <c r="BG201" s="158">
        <f aca="true" t="shared" si="26" ref="BG201:BG229">IF(N201="zákl. přenesená",J201,0)</f>
        <v>0</v>
      </c>
      <c r="BH201" s="158">
        <f aca="true" t="shared" si="27" ref="BH201:BH229">IF(N201="sníž. přenesená",J201,0)</f>
        <v>0</v>
      </c>
      <c r="BI201" s="158">
        <f aca="true" t="shared" si="28" ref="BI201:BI229">IF(N201="nulová",J201,0)</f>
        <v>0</v>
      </c>
      <c r="BJ201" s="17" t="s">
        <v>83</v>
      </c>
      <c r="BK201" s="158">
        <f aca="true" t="shared" si="29" ref="BK201:BK229">ROUND(I201*H201,2)</f>
        <v>0</v>
      </c>
      <c r="BL201" s="17" t="s">
        <v>237</v>
      </c>
      <c r="BM201" s="157" t="s">
        <v>772</v>
      </c>
    </row>
    <row r="202" spans="1:65" s="2" customFormat="1" ht="13.9" customHeight="1">
      <c r="A202" s="32"/>
      <c r="B202" s="144"/>
      <c r="C202" s="145" t="s">
        <v>392</v>
      </c>
      <c r="D202" s="145" t="s">
        <v>138</v>
      </c>
      <c r="E202" s="146" t="s">
        <v>773</v>
      </c>
      <c r="F202" s="147" t="s">
        <v>774</v>
      </c>
      <c r="G202" s="148" t="s">
        <v>327</v>
      </c>
      <c r="H202" s="149">
        <v>13</v>
      </c>
      <c r="I202" s="150"/>
      <c r="J202" s="151">
        <f t="shared" si="20"/>
        <v>0</v>
      </c>
      <c r="K202" s="152"/>
      <c r="L202" s="33"/>
      <c r="M202" s="153" t="s">
        <v>1</v>
      </c>
      <c r="N202" s="154" t="s">
        <v>40</v>
      </c>
      <c r="O202" s="58"/>
      <c r="P202" s="155">
        <f t="shared" si="21"/>
        <v>0</v>
      </c>
      <c r="Q202" s="155">
        <v>0.00247</v>
      </c>
      <c r="R202" s="155">
        <f t="shared" si="22"/>
        <v>0.03211</v>
      </c>
      <c r="S202" s="155">
        <v>0</v>
      </c>
      <c r="T202" s="156">
        <f t="shared" si="2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7" t="s">
        <v>237</v>
      </c>
      <c r="AT202" s="157" t="s">
        <v>138</v>
      </c>
      <c r="AU202" s="157" t="s">
        <v>85</v>
      </c>
      <c r="AY202" s="17" t="s">
        <v>135</v>
      </c>
      <c r="BE202" s="158">
        <f t="shared" si="24"/>
        <v>0</v>
      </c>
      <c r="BF202" s="158">
        <f t="shared" si="25"/>
        <v>0</v>
      </c>
      <c r="BG202" s="158">
        <f t="shared" si="26"/>
        <v>0</v>
      </c>
      <c r="BH202" s="158">
        <f t="shared" si="27"/>
        <v>0</v>
      </c>
      <c r="BI202" s="158">
        <f t="shared" si="28"/>
        <v>0</v>
      </c>
      <c r="BJ202" s="17" t="s">
        <v>83</v>
      </c>
      <c r="BK202" s="158">
        <f t="shared" si="29"/>
        <v>0</v>
      </c>
      <c r="BL202" s="17" t="s">
        <v>237</v>
      </c>
      <c r="BM202" s="157" t="s">
        <v>775</v>
      </c>
    </row>
    <row r="203" spans="1:65" s="2" customFormat="1" ht="13.9" customHeight="1">
      <c r="A203" s="32"/>
      <c r="B203" s="144"/>
      <c r="C203" s="183" t="s">
        <v>396</v>
      </c>
      <c r="D203" s="183" t="s">
        <v>315</v>
      </c>
      <c r="E203" s="184" t="s">
        <v>776</v>
      </c>
      <c r="F203" s="185" t="s">
        <v>777</v>
      </c>
      <c r="G203" s="186" t="s">
        <v>327</v>
      </c>
      <c r="H203" s="187">
        <v>2</v>
      </c>
      <c r="I203" s="188"/>
      <c r="J203" s="189">
        <f t="shared" si="20"/>
        <v>0</v>
      </c>
      <c r="K203" s="190"/>
      <c r="L203" s="191"/>
      <c r="M203" s="192" t="s">
        <v>1</v>
      </c>
      <c r="N203" s="193" t="s">
        <v>40</v>
      </c>
      <c r="O203" s="58"/>
      <c r="P203" s="155">
        <f t="shared" si="21"/>
        <v>0</v>
      </c>
      <c r="Q203" s="155">
        <v>0.014</v>
      </c>
      <c r="R203" s="155">
        <f t="shared" si="22"/>
        <v>0.028</v>
      </c>
      <c r="S203" s="155">
        <v>0</v>
      </c>
      <c r="T203" s="156">
        <f t="shared" si="2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7" t="s">
        <v>318</v>
      </c>
      <c r="AT203" s="157" t="s">
        <v>315</v>
      </c>
      <c r="AU203" s="157" t="s">
        <v>85</v>
      </c>
      <c r="AY203" s="17" t="s">
        <v>135</v>
      </c>
      <c r="BE203" s="158">
        <f t="shared" si="24"/>
        <v>0</v>
      </c>
      <c r="BF203" s="158">
        <f t="shared" si="25"/>
        <v>0</v>
      </c>
      <c r="BG203" s="158">
        <f t="shared" si="26"/>
        <v>0</v>
      </c>
      <c r="BH203" s="158">
        <f t="shared" si="27"/>
        <v>0</v>
      </c>
      <c r="BI203" s="158">
        <f t="shared" si="28"/>
        <v>0</v>
      </c>
      <c r="BJ203" s="17" t="s">
        <v>83</v>
      </c>
      <c r="BK203" s="158">
        <f t="shared" si="29"/>
        <v>0</v>
      </c>
      <c r="BL203" s="17" t="s">
        <v>237</v>
      </c>
      <c r="BM203" s="157" t="s">
        <v>778</v>
      </c>
    </row>
    <row r="204" spans="1:65" s="2" customFormat="1" ht="22.15" customHeight="1">
      <c r="A204" s="32"/>
      <c r="B204" s="144"/>
      <c r="C204" s="183" t="s">
        <v>400</v>
      </c>
      <c r="D204" s="183" t="s">
        <v>315</v>
      </c>
      <c r="E204" s="184" t="s">
        <v>779</v>
      </c>
      <c r="F204" s="185" t="s">
        <v>780</v>
      </c>
      <c r="G204" s="186" t="s">
        <v>327</v>
      </c>
      <c r="H204" s="187">
        <v>2</v>
      </c>
      <c r="I204" s="188"/>
      <c r="J204" s="189">
        <f t="shared" si="20"/>
        <v>0</v>
      </c>
      <c r="K204" s="190"/>
      <c r="L204" s="191"/>
      <c r="M204" s="192" t="s">
        <v>1</v>
      </c>
      <c r="N204" s="193" t="s">
        <v>40</v>
      </c>
      <c r="O204" s="58"/>
      <c r="P204" s="155">
        <f t="shared" si="21"/>
        <v>0</v>
      </c>
      <c r="Q204" s="155">
        <v>0.002</v>
      </c>
      <c r="R204" s="155">
        <f t="shared" si="22"/>
        <v>0.004</v>
      </c>
      <c r="S204" s="155">
        <v>0</v>
      </c>
      <c r="T204" s="156">
        <f t="shared" si="2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7" t="s">
        <v>318</v>
      </c>
      <c r="AT204" s="157" t="s">
        <v>315</v>
      </c>
      <c r="AU204" s="157" t="s">
        <v>85</v>
      </c>
      <c r="AY204" s="17" t="s">
        <v>135</v>
      </c>
      <c r="BE204" s="158">
        <f t="shared" si="24"/>
        <v>0</v>
      </c>
      <c r="BF204" s="158">
        <f t="shared" si="25"/>
        <v>0</v>
      </c>
      <c r="BG204" s="158">
        <f t="shared" si="26"/>
        <v>0</v>
      </c>
      <c r="BH204" s="158">
        <f t="shared" si="27"/>
        <v>0</v>
      </c>
      <c r="BI204" s="158">
        <f t="shared" si="28"/>
        <v>0</v>
      </c>
      <c r="BJ204" s="17" t="s">
        <v>83</v>
      </c>
      <c r="BK204" s="158">
        <f t="shared" si="29"/>
        <v>0</v>
      </c>
      <c r="BL204" s="17" t="s">
        <v>237</v>
      </c>
      <c r="BM204" s="157" t="s">
        <v>781</v>
      </c>
    </row>
    <row r="205" spans="1:65" s="2" customFormat="1" ht="13.9" customHeight="1">
      <c r="A205" s="32"/>
      <c r="B205" s="144"/>
      <c r="C205" s="183" t="s">
        <v>404</v>
      </c>
      <c r="D205" s="183" t="s">
        <v>315</v>
      </c>
      <c r="E205" s="184" t="s">
        <v>782</v>
      </c>
      <c r="F205" s="185" t="s">
        <v>783</v>
      </c>
      <c r="G205" s="186" t="s">
        <v>327</v>
      </c>
      <c r="H205" s="187">
        <v>10</v>
      </c>
      <c r="I205" s="188"/>
      <c r="J205" s="189">
        <f t="shared" si="20"/>
        <v>0</v>
      </c>
      <c r="K205" s="190"/>
      <c r="L205" s="191"/>
      <c r="M205" s="192" t="s">
        <v>1</v>
      </c>
      <c r="N205" s="193" t="s">
        <v>40</v>
      </c>
      <c r="O205" s="58"/>
      <c r="P205" s="155">
        <f t="shared" si="21"/>
        <v>0</v>
      </c>
      <c r="Q205" s="155">
        <v>0</v>
      </c>
      <c r="R205" s="155">
        <f t="shared" si="22"/>
        <v>0</v>
      </c>
      <c r="S205" s="155">
        <v>0</v>
      </c>
      <c r="T205" s="156">
        <f t="shared" si="2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7" t="s">
        <v>318</v>
      </c>
      <c r="AT205" s="157" t="s">
        <v>315</v>
      </c>
      <c r="AU205" s="157" t="s">
        <v>85</v>
      </c>
      <c r="AY205" s="17" t="s">
        <v>135</v>
      </c>
      <c r="BE205" s="158">
        <f t="shared" si="24"/>
        <v>0</v>
      </c>
      <c r="BF205" s="158">
        <f t="shared" si="25"/>
        <v>0</v>
      </c>
      <c r="BG205" s="158">
        <f t="shared" si="26"/>
        <v>0</v>
      </c>
      <c r="BH205" s="158">
        <f t="shared" si="27"/>
        <v>0</v>
      </c>
      <c r="BI205" s="158">
        <f t="shared" si="28"/>
        <v>0</v>
      </c>
      <c r="BJ205" s="17" t="s">
        <v>83</v>
      </c>
      <c r="BK205" s="158">
        <f t="shared" si="29"/>
        <v>0</v>
      </c>
      <c r="BL205" s="17" t="s">
        <v>237</v>
      </c>
      <c r="BM205" s="157" t="s">
        <v>784</v>
      </c>
    </row>
    <row r="206" spans="1:65" s="2" customFormat="1" ht="13.9" customHeight="1">
      <c r="A206" s="32"/>
      <c r="B206" s="144"/>
      <c r="C206" s="183" t="s">
        <v>411</v>
      </c>
      <c r="D206" s="183" t="s">
        <v>315</v>
      </c>
      <c r="E206" s="184" t="s">
        <v>785</v>
      </c>
      <c r="F206" s="185" t="s">
        <v>786</v>
      </c>
      <c r="G206" s="186" t="s">
        <v>327</v>
      </c>
      <c r="H206" s="187">
        <v>10</v>
      </c>
      <c r="I206" s="188"/>
      <c r="J206" s="189">
        <f t="shared" si="20"/>
        <v>0</v>
      </c>
      <c r="K206" s="190"/>
      <c r="L206" s="191"/>
      <c r="M206" s="192" t="s">
        <v>1</v>
      </c>
      <c r="N206" s="193" t="s">
        <v>40</v>
      </c>
      <c r="O206" s="58"/>
      <c r="P206" s="155">
        <f t="shared" si="21"/>
        <v>0</v>
      </c>
      <c r="Q206" s="155">
        <v>0</v>
      </c>
      <c r="R206" s="155">
        <f t="shared" si="22"/>
        <v>0</v>
      </c>
      <c r="S206" s="155">
        <v>0</v>
      </c>
      <c r="T206" s="156">
        <f t="shared" si="2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7" t="s">
        <v>318</v>
      </c>
      <c r="AT206" s="157" t="s">
        <v>315</v>
      </c>
      <c r="AU206" s="157" t="s">
        <v>85</v>
      </c>
      <c r="AY206" s="17" t="s">
        <v>135</v>
      </c>
      <c r="BE206" s="158">
        <f t="shared" si="24"/>
        <v>0</v>
      </c>
      <c r="BF206" s="158">
        <f t="shared" si="25"/>
        <v>0</v>
      </c>
      <c r="BG206" s="158">
        <f t="shared" si="26"/>
        <v>0</v>
      </c>
      <c r="BH206" s="158">
        <f t="shared" si="27"/>
        <v>0</v>
      </c>
      <c r="BI206" s="158">
        <f t="shared" si="28"/>
        <v>0</v>
      </c>
      <c r="BJ206" s="17" t="s">
        <v>83</v>
      </c>
      <c r="BK206" s="158">
        <f t="shared" si="29"/>
        <v>0</v>
      </c>
      <c r="BL206" s="17" t="s">
        <v>237</v>
      </c>
      <c r="BM206" s="157" t="s">
        <v>787</v>
      </c>
    </row>
    <row r="207" spans="1:65" s="2" customFormat="1" ht="13.9" customHeight="1">
      <c r="A207" s="32"/>
      <c r="B207" s="144"/>
      <c r="C207" s="183" t="s">
        <v>418</v>
      </c>
      <c r="D207" s="183" t="s">
        <v>315</v>
      </c>
      <c r="E207" s="184" t="s">
        <v>788</v>
      </c>
      <c r="F207" s="185" t="s">
        <v>789</v>
      </c>
      <c r="G207" s="186" t="s">
        <v>327</v>
      </c>
      <c r="H207" s="187">
        <v>1</v>
      </c>
      <c r="I207" s="188"/>
      <c r="J207" s="189">
        <f t="shared" si="20"/>
        <v>0</v>
      </c>
      <c r="K207" s="190"/>
      <c r="L207" s="191"/>
      <c r="M207" s="192" t="s">
        <v>1</v>
      </c>
      <c r="N207" s="193" t="s">
        <v>40</v>
      </c>
      <c r="O207" s="58"/>
      <c r="P207" s="155">
        <f t="shared" si="21"/>
        <v>0</v>
      </c>
      <c r="Q207" s="155">
        <v>0.0185</v>
      </c>
      <c r="R207" s="155">
        <f t="shared" si="22"/>
        <v>0.0185</v>
      </c>
      <c r="S207" s="155">
        <v>0</v>
      </c>
      <c r="T207" s="156">
        <f t="shared" si="2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7" t="s">
        <v>318</v>
      </c>
      <c r="AT207" s="157" t="s">
        <v>315</v>
      </c>
      <c r="AU207" s="157" t="s">
        <v>85</v>
      </c>
      <c r="AY207" s="17" t="s">
        <v>135</v>
      </c>
      <c r="BE207" s="158">
        <f t="shared" si="24"/>
        <v>0</v>
      </c>
      <c r="BF207" s="158">
        <f t="shared" si="25"/>
        <v>0</v>
      </c>
      <c r="BG207" s="158">
        <f t="shared" si="26"/>
        <v>0</v>
      </c>
      <c r="BH207" s="158">
        <f t="shared" si="27"/>
        <v>0</v>
      </c>
      <c r="BI207" s="158">
        <f t="shared" si="28"/>
        <v>0</v>
      </c>
      <c r="BJ207" s="17" t="s">
        <v>83</v>
      </c>
      <c r="BK207" s="158">
        <f t="shared" si="29"/>
        <v>0</v>
      </c>
      <c r="BL207" s="17" t="s">
        <v>237</v>
      </c>
      <c r="BM207" s="157" t="s">
        <v>790</v>
      </c>
    </row>
    <row r="208" spans="1:65" s="2" customFormat="1" ht="13.9" customHeight="1">
      <c r="A208" s="32"/>
      <c r="B208" s="144"/>
      <c r="C208" s="145" t="s">
        <v>422</v>
      </c>
      <c r="D208" s="145" t="s">
        <v>138</v>
      </c>
      <c r="E208" s="146" t="s">
        <v>791</v>
      </c>
      <c r="F208" s="147" t="s">
        <v>792</v>
      </c>
      <c r="G208" s="148" t="s">
        <v>712</v>
      </c>
      <c r="H208" s="149">
        <v>12</v>
      </c>
      <c r="I208" s="150"/>
      <c r="J208" s="151">
        <f t="shared" si="20"/>
        <v>0</v>
      </c>
      <c r="K208" s="152"/>
      <c r="L208" s="33"/>
      <c r="M208" s="153" t="s">
        <v>1</v>
      </c>
      <c r="N208" s="154" t="s">
        <v>40</v>
      </c>
      <c r="O208" s="58"/>
      <c r="P208" s="155">
        <f t="shared" si="21"/>
        <v>0</v>
      </c>
      <c r="Q208" s="155">
        <v>0</v>
      </c>
      <c r="R208" s="155">
        <f t="shared" si="22"/>
        <v>0</v>
      </c>
      <c r="S208" s="155">
        <v>0.01946</v>
      </c>
      <c r="T208" s="156">
        <f t="shared" si="23"/>
        <v>0.23352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7" t="s">
        <v>237</v>
      </c>
      <c r="AT208" s="157" t="s">
        <v>138</v>
      </c>
      <c r="AU208" s="157" t="s">
        <v>85</v>
      </c>
      <c r="AY208" s="17" t="s">
        <v>135</v>
      </c>
      <c r="BE208" s="158">
        <f t="shared" si="24"/>
        <v>0</v>
      </c>
      <c r="BF208" s="158">
        <f t="shared" si="25"/>
        <v>0</v>
      </c>
      <c r="BG208" s="158">
        <f t="shared" si="26"/>
        <v>0</v>
      </c>
      <c r="BH208" s="158">
        <f t="shared" si="27"/>
        <v>0</v>
      </c>
      <c r="BI208" s="158">
        <f t="shared" si="28"/>
        <v>0</v>
      </c>
      <c r="BJ208" s="17" t="s">
        <v>83</v>
      </c>
      <c r="BK208" s="158">
        <f t="shared" si="29"/>
        <v>0</v>
      </c>
      <c r="BL208" s="17" t="s">
        <v>237</v>
      </c>
      <c r="BM208" s="157" t="s">
        <v>793</v>
      </c>
    </row>
    <row r="209" spans="1:65" s="2" customFormat="1" ht="13.9" customHeight="1">
      <c r="A209" s="32"/>
      <c r="B209" s="144"/>
      <c r="C209" s="145" t="s">
        <v>426</v>
      </c>
      <c r="D209" s="145" t="s">
        <v>138</v>
      </c>
      <c r="E209" s="146" t="s">
        <v>794</v>
      </c>
      <c r="F209" s="147" t="s">
        <v>795</v>
      </c>
      <c r="G209" s="148" t="s">
        <v>712</v>
      </c>
      <c r="H209" s="149">
        <v>12</v>
      </c>
      <c r="I209" s="150"/>
      <c r="J209" s="151">
        <f t="shared" si="20"/>
        <v>0</v>
      </c>
      <c r="K209" s="152"/>
      <c r="L209" s="33"/>
      <c r="M209" s="153" t="s">
        <v>1</v>
      </c>
      <c r="N209" s="154" t="s">
        <v>40</v>
      </c>
      <c r="O209" s="58"/>
      <c r="P209" s="155">
        <f t="shared" si="21"/>
        <v>0</v>
      </c>
      <c r="Q209" s="155">
        <v>0.00173</v>
      </c>
      <c r="R209" s="155">
        <f t="shared" si="22"/>
        <v>0.02076</v>
      </c>
      <c r="S209" s="155">
        <v>0</v>
      </c>
      <c r="T209" s="156">
        <f t="shared" si="2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7" t="s">
        <v>237</v>
      </c>
      <c r="AT209" s="157" t="s">
        <v>138</v>
      </c>
      <c r="AU209" s="157" t="s">
        <v>85</v>
      </c>
      <c r="AY209" s="17" t="s">
        <v>135</v>
      </c>
      <c r="BE209" s="158">
        <f t="shared" si="24"/>
        <v>0</v>
      </c>
      <c r="BF209" s="158">
        <f t="shared" si="25"/>
        <v>0</v>
      </c>
      <c r="BG209" s="158">
        <f t="shared" si="26"/>
        <v>0</v>
      </c>
      <c r="BH209" s="158">
        <f t="shared" si="27"/>
        <v>0</v>
      </c>
      <c r="BI209" s="158">
        <f t="shared" si="28"/>
        <v>0</v>
      </c>
      <c r="BJ209" s="17" t="s">
        <v>83</v>
      </c>
      <c r="BK209" s="158">
        <f t="shared" si="29"/>
        <v>0</v>
      </c>
      <c r="BL209" s="17" t="s">
        <v>237</v>
      </c>
      <c r="BM209" s="157" t="s">
        <v>796</v>
      </c>
    </row>
    <row r="210" spans="1:65" s="2" customFormat="1" ht="22.15" customHeight="1">
      <c r="A210" s="32"/>
      <c r="B210" s="144"/>
      <c r="C210" s="183" t="s">
        <v>431</v>
      </c>
      <c r="D210" s="183" t="s">
        <v>315</v>
      </c>
      <c r="E210" s="184" t="s">
        <v>797</v>
      </c>
      <c r="F210" s="185" t="s">
        <v>798</v>
      </c>
      <c r="G210" s="186" t="s">
        <v>327</v>
      </c>
      <c r="H210" s="187">
        <v>12</v>
      </c>
      <c r="I210" s="188"/>
      <c r="J210" s="189">
        <f t="shared" si="20"/>
        <v>0</v>
      </c>
      <c r="K210" s="190"/>
      <c r="L210" s="191"/>
      <c r="M210" s="192" t="s">
        <v>1</v>
      </c>
      <c r="N210" s="193" t="s">
        <v>40</v>
      </c>
      <c r="O210" s="58"/>
      <c r="P210" s="155">
        <f t="shared" si="21"/>
        <v>0</v>
      </c>
      <c r="Q210" s="155">
        <v>0.011</v>
      </c>
      <c r="R210" s="155">
        <f t="shared" si="22"/>
        <v>0.132</v>
      </c>
      <c r="S210" s="155">
        <v>0</v>
      </c>
      <c r="T210" s="156">
        <f t="shared" si="2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7" t="s">
        <v>318</v>
      </c>
      <c r="AT210" s="157" t="s">
        <v>315</v>
      </c>
      <c r="AU210" s="157" t="s">
        <v>85</v>
      </c>
      <c r="AY210" s="17" t="s">
        <v>135</v>
      </c>
      <c r="BE210" s="158">
        <f t="shared" si="24"/>
        <v>0</v>
      </c>
      <c r="BF210" s="158">
        <f t="shared" si="25"/>
        <v>0</v>
      </c>
      <c r="BG210" s="158">
        <f t="shared" si="26"/>
        <v>0</v>
      </c>
      <c r="BH210" s="158">
        <f t="shared" si="27"/>
        <v>0</v>
      </c>
      <c r="BI210" s="158">
        <f t="shared" si="28"/>
        <v>0</v>
      </c>
      <c r="BJ210" s="17" t="s">
        <v>83</v>
      </c>
      <c r="BK210" s="158">
        <f t="shared" si="29"/>
        <v>0</v>
      </c>
      <c r="BL210" s="17" t="s">
        <v>237</v>
      </c>
      <c r="BM210" s="157" t="s">
        <v>799</v>
      </c>
    </row>
    <row r="211" spans="1:65" s="2" customFormat="1" ht="13.9" customHeight="1">
      <c r="A211" s="32"/>
      <c r="B211" s="144"/>
      <c r="C211" s="145" t="s">
        <v>435</v>
      </c>
      <c r="D211" s="145" t="s">
        <v>138</v>
      </c>
      <c r="E211" s="146" t="s">
        <v>800</v>
      </c>
      <c r="F211" s="147" t="s">
        <v>801</v>
      </c>
      <c r="G211" s="148" t="s">
        <v>712</v>
      </c>
      <c r="H211" s="149">
        <v>2</v>
      </c>
      <c r="I211" s="150"/>
      <c r="J211" s="151">
        <f t="shared" si="20"/>
        <v>0</v>
      </c>
      <c r="K211" s="152"/>
      <c r="L211" s="33"/>
      <c r="M211" s="153" t="s">
        <v>1</v>
      </c>
      <c r="N211" s="154" t="s">
        <v>40</v>
      </c>
      <c r="O211" s="58"/>
      <c r="P211" s="155">
        <f t="shared" si="21"/>
        <v>0</v>
      </c>
      <c r="Q211" s="155">
        <v>0</v>
      </c>
      <c r="R211" s="155">
        <f t="shared" si="22"/>
        <v>0</v>
      </c>
      <c r="S211" s="155">
        <v>0.0245</v>
      </c>
      <c r="T211" s="156">
        <f t="shared" si="23"/>
        <v>0.049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7" t="s">
        <v>237</v>
      </c>
      <c r="AT211" s="157" t="s">
        <v>138</v>
      </c>
      <c r="AU211" s="157" t="s">
        <v>85</v>
      </c>
      <c r="AY211" s="17" t="s">
        <v>135</v>
      </c>
      <c r="BE211" s="158">
        <f t="shared" si="24"/>
        <v>0</v>
      </c>
      <c r="BF211" s="158">
        <f t="shared" si="25"/>
        <v>0</v>
      </c>
      <c r="BG211" s="158">
        <f t="shared" si="26"/>
        <v>0</v>
      </c>
      <c r="BH211" s="158">
        <f t="shared" si="27"/>
        <v>0</v>
      </c>
      <c r="BI211" s="158">
        <f t="shared" si="28"/>
        <v>0</v>
      </c>
      <c r="BJ211" s="17" t="s">
        <v>83</v>
      </c>
      <c r="BK211" s="158">
        <f t="shared" si="29"/>
        <v>0</v>
      </c>
      <c r="BL211" s="17" t="s">
        <v>237</v>
      </c>
      <c r="BM211" s="157" t="s">
        <v>802</v>
      </c>
    </row>
    <row r="212" spans="1:65" s="2" customFormat="1" ht="13.9" customHeight="1">
      <c r="A212" s="32"/>
      <c r="B212" s="144"/>
      <c r="C212" s="145" t="s">
        <v>439</v>
      </c>
      <c r="D212" s="145" t="s">
        <v>138</v>
      </c>
      <c r="E212" s="146" t="s">
        <v>803</v>
      </c>
      <c r="F212" s="147" t="s">
        <v>804</v>
      </c>
      <c r="G212" s="148" t="s">
        <v>712</v>
      </c>
      <c r="H212" s="149">
        <v>2</v>
      </c>
      <c r="I212" s="150"/>
      <c r="J212" s="151">
        <f t="shared" si="20"/>
        <v>0</v>
      </c>
      <c r="K212" s="152"/>
      <c r="L212" s="33"/>
      <c r="M212" s="153" t="s">
        <v>1</v>
      </c>
      <c r="N212" s="154" t="s">
        <v>40</v>
      </c>
      <c r="O212" s="58"/>
      <c r="P212" s="155">
        <f t="shared" si="21"/>
        <v>0</v>
      </c>
      <c r="Q212" s="155">
        <v>0.00583</v>
      </c>
      <c r="R212" s="155">
        <f t="shared" si="22"/>
        <v>0.01166</v>
      </c>
      <c r="S212" s="155">
        <v>0</v>
      </c>
      <c r="T212" s="156">
        <f t="shared" si="2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7" t="s">
        <v>237</v>
      </c>
      <c r="AT212" s="157" t="s">
        <v>138</v>
      </c>
      <c r="AU212" s="157" t="s">
        <v>85</v>
      </c>
      <c r="AY212" s="17" t="s">
        <v>135</v>
      </c>
      <c r="BE212" s="158">
        <f t="shared" si="24"/>
        <v>0</v>
      </c>
      <c r="BF212" s="158">
        <f t="shared" si="25"/>
        <v>0</v>
      </c>
      <c r="BG212" s="158">
        <f t="shared" si="26"/>
        <v>0</v>
      </c>
      <c r="BH212" s="158">
        <f t="shared" si="27"/>
        <v>0</v>
      </c>
      <c r="BI212" s="158">
        <f t="shared" si="28"/>
        <v>0</v>
      </c>
      <c r="BJ212" s="17" t="s">
        <v>83</v>
      </c>
      <c r="BK212" s="158">
        <f t="shared" si="29"/>
        <v>0</v>
      </c>
      <c r="BL212" s="17" t="s">
        <v>237</v>
      </c>
      <c r="BM212" s="157" t="s">
        <v>805</v>
      </c>
    </row>
    <row r="213" spans="1:65" s="2" customFormat="1" ht="13.9" customHeight="1">
      <c r="A213" s="32"/>
      <c r="B213" s="144"/>
      <c r="C213" s="183" t="s">
        <v>443</v>
      </c>
      <c r="D213" s="183" t="s">
        <v>315</v>
      </c>
      <c r="E213" s="184" t="s">
        <v>806</v>
      </c>
      <c r="F213" s="185" t="s">
        <v>807</v>
      </c>
      <c r="G213" s="186" t="s">
        <v>327</v>
      </c>
      <c r="H213" s="187">
        <v>2</v>
      </c>
      <c r="I213" s="188"/>
      <c r="J213" s="189">
        <f t="shared" si="20"/>
        <v>0</v>
      </c>
      <c r="K213" s="190"/>
      <c r="L213" s="191"/>
      <c r="M213" s="192" t="s">
        <v>1</v>
      </c>
      <c r="N213" s="193" t="s">
        <v>40</v>
      </c>
      <c r="O213" s="58"/>
      <c r="P213" s="155">
        <f t="shared" si="21"/>
        <v>0</v>
      </c>
      <c r="Q213" s="155">
        <v>0</v>
      </c>
      <c r="R213" s="155">
        <f t="shared" si="22"/>
        <v>0</v>
      </c>
      <c r="S213" s="155">
        <v>0</v>
      </c>
      <c r="T213" s="156">
        <f t="shared" si="2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7" t="s">
        <v>318</v>
      </c>
      <c r="AT213" s="157" t="s">
        <v>315</v>
      </c>
      <c r="AU213" s="157" t="s">
        <v>85</v>
      </c>
      <c r="AY213" s="17" t="s">
        <v>135</v>
      </c>
      <c r="BE213" s="158">
        <f t="shared" si="24"/>
        <v>0</v>
      </c>
      <c r="BF213" s="158">
        <f t="shared" si="25"/>
        <v>0</v>
      </c>
      <c r="BG213" s="158">
        <f t="shared" si="26"/>
        <v>0</v>
      </c>
      <c r="BH213" s="158">
        <f t="shared" si="27"/>
        <v>0</v>
      </c>
      <c r="BI213" s="158">
        <f t="shared" si="28"/>
        <v>0</v>
      </c>
      <c r="BJ213" s="17" t="s">
        <v>83</v>
      </c>
      <c r="BK213" s="158">
        <f t="shared" si="29"/>
        <v>0</v>
      </c>
      <c r="BL213" s="17" t="s">
        <v>237</v>
      </c>
      <c r="BM213" s="157" t="s">
        <v>808</v>
      </c>
    </row>
    <row r="214" spans="1:65" s="2" customFormat="1" ht="22.15" customHeight="1">
      <c r="A214" s="32"/>
      <c r="B214" s="144"/>
      <c r="C214" s="145" t="s">
        <v>447</v>
      </c>
      <c r="D214" s="145" t="s">
        <v>138</v>
      </c>
      <c r="E214" s="146" t="s">
        <v>809</v>
      </c>
      <c r="F214" s="147" t="s">
        <v>810</v>
      </c>
      <c r="G214" s="148" t="s">
        <v>712</v>
      </c>
      <c r="H214" s="149">
        <v>12</v>
      </c>
      <c r="I214" s="150"/>
      <c r="J214" s="151">
        <f t="shared" si="20"/>
        <v>0</v>
      </c>
      <c r="K214" s="152"/>
      <c r="L214" s="33"/>
      <c r="M214" s="153" t="s">
        <v>1</v>
      </c>
      <c r="N214" s="154" t="s">
        <v>40</v>
      </c>
      <c r="O214" s="58"/>
      <c r="P214" s="155">
        <f t="shared" si="21"/>
        <v>0</v>
      </c>
      <c r="Q214" s="155">
        <v>0.00024</v>
      </c>
      <c r="R214" s="155">
        <f t="shared" si="22"/>
        <v>0.00288</v>
      </c>
      <c r="S214" s="155">
        <v>0</v>
      </c>
      <c r="T214" s="156">
        <f t="shared" si="2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7" t="s">
        <v>237</v>
      </c>
      <c r="AT214" s="157" t="s">
        <v>138</v>
      </c>
      <c r="AU214" s="157" t="s">
        <v>85</v>
      </c>
      <c r="AY214" s="17" t="s">
        <v>135</v>
      </c>
      <c r="BE214" s="158">
        <f t="shared" si="24"/>
        <v>0</v>
      </c>
      <c r="BF214" s="158">
        <f t="shared" si="25"/>
        <v>0</v>
      </c>
      <c r="BG214" s="158">
        <f t="shared" si="26"/>
        <v>0</v>
      </c>
      <c r="BH214" s="158">
        <f t="shared" si="27"/>
        <v>0</v>
      </c>
      <c r="BI214" s="158">
        <f t="shared" si="28"/>
        <v>0</v>
      </c>
      <c r="BJ214" s="17" t="s">
        <v>83</v>
      </c>
      <c r="BK214" s="158">
        <f t="shared" si="29"/>
        <v>0</v>
      </c>
      <c r="BL214" s="17" t="s">
        <v>237</v>
      </c>
      <c r="BM214" s="157" t="s">
        <v>811</v>
      </c>
    </row>
    <row r="215" spans="1:65" s="2" customFormat="1" ht="13.9" customHeight="1">
      <c r="A215" s="32"/>
      <c r="B215" s="144"/>
      <c r="C215" s="145" t="s">
        <v>453</v>
      </c>
      <c r="D215" s="145" t="s">
        <v>138</v>
      </c>
      <c r="E215" s="146" t="s">
        <v>812</v>
      </c>
      <c r="F215" s="147" t="s">
        <v>813</v>
      </c>
      <c r="G215" s="148" t="s">
        <v>712</v>
      </c>
      <c r="H215" s="149">
        <v>12</v>
      </c>
      <c r="I215" s="150"/>
      <c r="J215" s="151">
        <f t="shared" si="20"/>
        <v>0</v>
      </c>
      <c r="K215" s="152"/>
      <c r="L215" s="33"/>
      <c r="M215" s="153" t="s">
        <v>1</v>
      </c>
      <c r="N215" s="154" t="s">
        <v>40</v>
      </c>
      <c r="O215" s="58"/>
      <c r="P215" s="155">
        <f t="shared" si="21"/>
        <v>0</v>
      </c>
      <c r="Q215" s="155">
        <v>0</v>
      </c>
      <c r="R215" s="155">
        <f t="shared" si="22"/>
        <v>0</v>
      </c>
      <c r="S215" s="155">
        <v>0.00086</v>
      </c>
      <c r="T215" s="156">
        <f t="shared" si="23"/>
        <v>0.01032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7" t="s">
        <v>237</v>
      </c>
      <c r="AT215" s="157" t="s">
        <v>138</v>
      </c>
      <c r="AU215" s="157" t="s">
        <v>85</v>
      </c>
      <c r="AY215" s="17" t="s">
        <v>135</v>
      </c>
      <c r="BE215" s="158">
        <f t="shared" si="24"/>
        <v>0</v>
      </c>
      <c r="BF215" s="158">
        <f t="shared" si="25"/>
        <v>0</v>
      </c>
      <c r="BG215" s="158">
        <f t="shared" si="26"/>
        <v>0</v>
      </c>
      <c r="BH215" s="158">
        <f t="shared" si="27"/>
        <v>0</v>
      </c>
      <c r="BI215" s="158">
        <f t="shared" si="28"/>
        <v>0</v>
      </c>
      <c r="BJ215" s="17" t="s">
        <v>83</v>
      </c>
      <c r="BK215" s="158">
        <f t="shared" si="29"/>
        <v>0</v>
      </c>
      <c r="BL215" s="17" t="s">
        <v>237</v>
      </c>
      <c r="BM215" s="157" t="s">
        <v>814</v>
      </c>
    </row>
    <row r="216" spans="1:65" s="2" customFormat="1" ht="22.15" customHeight="1">
      <c r="A216" s="32"/>
      <c r="B216" s="144"/>
      <c r="C216" s="145" t="s">
        <v>226</v>
      </c>
      <c r="D216" s="145" t="s">
        <v>138</v>
      </c>
      <c r="E216" s="146" t="s">
        <v>815</v>
      </c>
      <c r="F216" s="147" t="s">
        <v>816</v>
      </c>
      <c r="G216" s="148" t="s">
        <v>327</v>
      </c>
      <c r="H216" s="149">
        <v>1</v>
      </c>
      <c r="I216" s="150"/>
      <c r="J216" s="151">
        <f t="shared" si="20"/>
        <v>0</v>
      </c>
      <c r="K216" s="152"/>
      <c r="L216" s="33"/>
      <c r="M216" s="153" t="s">
        <v>1</v>
      </c>
      <c r="N216" s="154" t="s">
        <v>40</v>
      </c>
      <c r="O216" s="58"/>
      <c r="P216" s="155">
        <f t="shared" si="21"/>
        <v>0</v>
      </c>
      <c r="Q216" s="155">
        <v>0.00016</v>
      </c>
      <c r="R216" s="155">
        <f t="shared" si="22"/>
        <v>0.00016</v>
      </c>
      <c r="S216" s="155">
        <v>0</v>
      </c>
      <c r="T216" s="156">
        <f t="shared" si="2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7" t="s">
        <v>237</v>
      </c>
      <c r="AT216" s="157" t="s">
        <v>138</v>
      </c>
      <c r="AU216" s="157" t="s">
        <v>85</v>
      </c>
      <c r="AY216" s="17" t="s">
        <v>135</v>
      </c>
      <c r="BE216" s="158">
        <f t="shared" si="24"/>
        <v>0</v>
      </c>
      <c r="BF216" s="158">
        <f t="shared" si="25"/>
        <v>0</v>
      </c>
      <c r="BG216" s="158">
        <f t="shared" si="26"/>
        <v>0</v>
      </c>
      <c r="BH216" s="158">
        <f t="shared" si="27"/>
        <v>0</v>
      </c>
      <c r="BI216" s="158">
        <f t="shared" si="28"/>
        <v>0</v>
      </c>
      <c r="BJ216" s="17" t="s">
        <v>83</v>
      </c>
      <c r="BK216" s="158">
        <f t="shared" si="29"/>
        <v>0</v>
      </c>
      <c r="BL216" s="17" t="s">
        <v>237</v>
      </c>
      <c r="BM216" s="157" t="s">
        <v>817</v>
      </c>
    </row>
    <row r="217" spans="1:65" s="2" customFormat="1" ht="13.9" customHeight="1">
      <c r="A217" s="32"/>
      <c r="B217" s="144"/>
      <c r="C217" s="183" t="s">
        <v>470</v>
      </c>
      <c r="D217" s="183" t="s">
        <v>315</v>
      </c>
      <c r="E217" s="184" t="s">
        <v>818</v>
      </c>
      <c r="F217" s="185" t="s">
        <v>819</v>
      </c>
      <c r="G217" s="186" t="s">
        <v>327</v>
      </c>
      <c r="H217" s="187">
        <v>1</v>
      </c>
      <c r="I217" s="188"/>
      <c r="J217" s="189">
        <f t="shared" si="20"/>
        <v>0</v>
      </c>
      <c r="K217" s="190"/>
      <c r="L217" s="191"/>
      <c r="M217" s="192" t="s">
        <v>1</v>
      </c>
      <c r="N217" s="193" t="s">
        <v>40</v>
      </c>
      <c r="O217" s="58"/>
      <c r="P217" s="155">
        <f t="shared" si="21"/>
        <v>0</v>
      </c>
      <c r="Q217" s="155">
        <v>0</v>
      </c>
      <c r="R217" s="155">
        <f t="shared" si="22"/>
        <v>0</v>
      </c>
      <c r="S217" s="155">
        <v>0</v>
      </c>
      <c r="T217" s="156">
        <f t="shared" si="2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7" t="s">
        <v>318</v>
      </c>
      <c r="AT217" s="157" t="s">
        <v>315</v>
      </c>
      <c r="AU217" s="157" t="s">
        <v>85</v>
      </c>
      <c r="AY217" s="17" t="s">
        <v>135</v>
      </c>
      <c r="BE217" s="158">
        <f t="shared" si="24"/>
        <v>0</v>
      </c>
      <c r="BF217" s="158">
        <f t="shared" si="25"/>
        <v>0</v>
      </c>
      <c r="BG217" s="158">
        <f t="shared" si="26"/>
        <v>0</v>
      </c>
      <c r="BH217" s="158">
        <f t="shared" si="27"/>
        <v>0</v>
      </c>
      <c r="BI217" s="158">
        <f t="shared" si="28"/>
        <v>0</v>
      </c>
      <c r="BJ217" s="17" t="s">
        <v>83</v>
      </c>
      <c r="BK217" s="158">
        <f t="shared" si="29"/>
        <v>0</v>
      </c>
      <c r="BL217" s="17" t="s">
        <v>237</v>
      </c>
      <c r="BM217" s="157" t="s">
        <v>820</v>
      </c>
    </row>
    <row r="218" spans="1:65" s="2" customFormat="1" ht="13.9" customHeight="1">
      <c r="A218" s="32"/>
      <c r="B218" s="144"/>
      <c r="C218" s="145" t="s">
        <v>472</v>
      </c>
      <c r="D218" s="145" t="s">
        <v>138</v>
      </c>
      <c r="E218" s="146" t="s">
        <v>821</v>
      </c>
      <c r="F218" s="147" t="s">
        <v>822</v>
      </c>
      <c r="G218" s="148" t="s">
        <v>327</v>
      </c>
      <c r="H218" s="149">
        <v>12</v>
      </c>
      <c r="I218" s="150"/>
      <c r="J218" s="151">
        <f t="shared" si="20"/>
        <v>0</v>
      </c>
      <c r="K218" s="152"/>
      <c r="L218" s="33"/>
      <c r="M218" s="153" t="s">
        <v>1</v>
      </c>
      <c r="N218" s="154" t="s">
        <v>40</v>
      </c>
      <c r="O218" s="58"/>
      <c r="P218" s="155">
        <f t="shared" si="21"/>
        <v>0</v>
      </c>
      <c r="Q218" s="155">
        <v>4E-05</v>
      </c>
      <c r="R218" s="155">
        <f t="shared" si="22"/>
        <v>0.00048000000000000007</v>
      </c>
      <c r="S218" s="155">
        <v>0</v>
      </c>
      <c r="T218" s="156">
        <f t="shared" si="2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7" t="s">
        <v>237</v>
      </c>
      <c r="AT218" s="157" t="s">
        <v>138</v>
      </c>
      <c r="AU218" s="157" t="s">
        <v>85</v>
      </c>
      <c r="AY218" s="17" t="s">
        <v>135</v>
      </c>
      <c r="BE218" s="158">
        <f t="shared" si="24"/>
        <v>0</v>
      </c>
      <c r="BF218" s="158">
        <f t="shared" si="25"/>
        <v>0</v>
      </c>
      <c r="BG218" s="158">
        <f t="shared" si="26"/>
        <v>0</v>
      </c>
      <c r="BH218" s="158">
        <f t="shared" si="27"/>
        <v>0</v>
      </c>
      <c r="BI218" s="158">
        <f t="shared" si="28"/>
        <v>0</v>
      </c>
      <c r="BJ218" s="17" t="s">
        <v>83</v>
      </c>
      <c r="BK218" s="158">
        <f t="shared" si="29"/>
        <v>0</v>
      </c>
      <c r="BL218" s="17" t="s">
        <v>237</v>
      </c>
      <c r="BM218" s="157" t="s">
        <v>823</v>
      </c>
    </row>
    <row r="219" spans="1:65" s="2" customFormat="1" ht="22.15" customHeight="1">
      <c r="A219" s="32"/>
      <c r="B219" s="144"/>
      <c r="C219" s="183" t="s">
        <v>476</v>
      </c>
      <c r="D219" s="183" t="s">
        <v>315</v>
      </c>
      <c r="E219" s="184" t="s">
        <v>824</v>
      </c>
      <c r="F219" s="185" t="s">
        <v>825</v>
      </c>
      <c r="G219" s="186" t="s">
        <v>327</v>
      </c>
      <c r="H219" s="187">
        <v>12</v>
      </c>
      <c r="I219" s="188"/>
      <c r="J219" s="189">
        <f t="shared" si="20"/>
        <v>0</v>
      </c>
      <c r="K219" s="190"/>
      <c r="L219" s="191"/>
      <c r="M219" s="192" t="s">
        <v>1</v>
      </c>
      <c r="N219" s="193" t="s">
        <v>40</v>
      </c>
      <c r="O219" s="58"/>
      <c r="P219" s="155">
        <f t="shared" si="21"/>
        <v>0</v>
      </c>
      <c r="Q219" s="155">
        <v>0.00065</v>
      </c>
      <c r="R219" s="155">
        <f t="shared" si="22"/>
        <v>0.0078</v>
      </c>
      <c r="S219" s="155">
        <v>0</v>
      </c>
      <c r="T219" s="156">
        <f t="shared" si="2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7" t="s">
        <v>318</v>
      </c>
      <c r="AT219" s="157" t="s">
        <v>315</v>
      </c>
      <c r="AU219" s="157" t="s">
        <v>85</v>
      </c>
      <c r="AY219" s="17" t="s">
        <v>135</v>
      </c>
      <c r="BE219" s="158">
        <f t="shared" si="24"/>
        <v>0</v>
      </c>
      <c r="BF219" s="158">
        <f t="shared" si="25"/>
        <v>0</v>
      </c>
      <c r="BG219" s="158">
        <f t="shared" si="26"/>
        <v>0</v>
      </c>
      <c r="BH219" s="158">
        <f t="shared" si="27"/>
        <v>0</v>
      </c>
      <c r="BI219" s="158">
        <f t="shared" si="28"/>
        <v>0</v>
      </c>
      <c r="BJ219" s="17" t="s">
        <v>83</v>
      </c>
      <c r="BK219" s="158">
        <f t="shared" si="29"/>
        <v>0</v>
      </c>
      <c r="BL219" s="17" t="s">
        <v>237</v>
      </c>
      <c r="BM219" s="157" t="s">
        <v>826</v>
      </c>
    </row>
    <row r="220" spans="1:65" s="2" customFormat="1" ht="13.9" customHeight="1">
      <c r="A220" s="32"/>
      <c r="B220" s="144"/>
      <c r="C220" s="145" t="s">
        <v>481</v>
      </c>
      <c r="D220" s="145" t="s">
        <v>138</v>
      </c>
      <c r="E220" s="146" t="s">
        <v>827</v>
      </c>
      <c r="F220" s="147" t="s">
        <v>828</v>
      </c>
      <c r="G220" s="148" t="s">
        <v>327</v>
      </c>
      <c r="H220" s="149">
        <v>2</v>
      </c>
      <c r="I220" s="150"/>
      <c r="J220" s="151">
        <f t="shared" si="20"/>
        <v>0</v>
      </c>
      <c r="K220" s="152"/>
      <c r="L220" s="33"/>
      <c r="M220" s="153" t="s">
        <v>1</v>
      </c>
      <c r="N220" s="154" t="s">
        <v>40</v>
      </c>
      <c r="O220" s="58"/>
      <c r="P220" s="155">
        <f t="shared" si="21"/>
        <v>0</v>
      </c>
      <c r="Q220" s="155">
        <v>0</v>
      </c>
      <c r="R220" s="155">
        <f t="shared" si="22"/>
        <v>0</v>
      </c>
      <c r="S220" s="155">
        <v>0.00225</v>
      </c>
      <c r="T220" s="156">
        <f t="shared" si="23"/>
        <v>0.0045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7" t="s">
        <v>237</v>
      </c>
      <c r="AT220" s="157" t="s">
        <v>138</v>
      </c>
      <c r="AU220" s="157" t="s">
        <v>85</v>
      </c>
      <c r="AY220" s="17" t="s">
        <v>135</v>
      </c>
      <c r="BE220" s="158">
        <f t="shared" si="24"/>
        <v>0</v>
      </c>
      <c r="BF220" s="158">
        <f t="shared" si="25"/>
        <v>0</v>
      </c>
      <c r="BG220" s="158">
        <f t="shared" si="26"/>
        <v>0</v>
      </c>
      <c r="BH220" s="158">
        <f t="shared" si="27"/>
        <v>0</v>
      </c>
      <c r="BI220" s="158">
        <f t="shared" si="28"/>
        <v>0</v>
      </c>
      <c r="BJ220" s="17" t="s">
        <v>83</v>
      </c>
      <c r="BK220" s="158">
        <f t="shared" si="29"/>
        <v>0</v>
      </c>
      <c r="BL220" s="17" t="s">
        <v>237</v>
      </c>
      <c r="BM220" s="157" t="s">
        <v>829</v>
      </c>
    </row>
    <row r="221" spans="1:65" s="2" customFormat="1" ht="13.9" customHeight="1">
      <c r="A221" s="32"/>
      <c r="B221" s="144"/>
      <c r="C221" s="145" t="s">
        <v>485</v>
      </c>
      <c r="D221" s="145" t="s">
        <v>138</v>
      </c>
      <c r="E221" s="146" t="s">
        <v>830</v>
      </c>
      <c r="F221" s="147" t="s">
        <v>831</v>
      </c>
      <c r="G221" s="148" t="s">
        <v>327</v>
      </c>
      <c r="H221" s="149">
        <v>2</v>
      </c>
      <c r="I221" s="150"/>
      <c r="J221" s="151">
        <f t="shared" si="20"/>
        <v>0</v>
      </c>
      <c r="K221" s="152"/>
      <c r="L221" s="33"/>
      <c r="M221" s="153" t="s">
        <v>1</v>
      </c>
      <c r="N221" s="154" t="s">
        <v>40</v>
      </c>
      <c r="O221" s="58"/>
      <c r="P221" s="155">
        <f t="shared" si="21"/>
        <v>0</v>
      </c>
      <c r="Q221" s="155">
        <v>0.00012</v>
      </c>
      <c r="R221" s="155">
        <f t="shared" si="22"/>
        <v>0.00024</v>
      </c>
      <c r="S221" s="155">
        <v>0</v>
      </c>
      <c r="T221" s="156">
        <f t="shared" si="2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7" t="s">
        <v>237</v>
      </c>
      <c r="AT221" s="157" t="s">
        <v>138</v>
      </c>
      <c r="AU221" s="157" t="s">
        <v>85</v>
      </c>
      <c r="AY221" s="17" t="s">
        <v>135</v>
      </c>
      <c r="BE221" s="158">
        <f t="shared" si="24"/>
        <v>0</v>
      </c>
      <c r="BF221" s="158">
        <f t="shared" si="25"/>
        <v>0</v>
      </c>
      <c r="BG221" s="158">
        <f t="shared" si="26"/>
        <v>0</v>
      </c>
      <c r="BH221" s="158">
        <f t="shared" si="27"/>
        <v>0</v>
      </c>
      <c r="BI221" s="158">
        <f t="shared" si="28"/>
        <v>0</v>
      </c>
      <c r="BJ221" s="17" t="s">
        <v>83</v>
      </c>
      <c r="BK221" s="158">
        <f t="shared" si="29"/>
        <v>0</v>
      </c>
      <c r="BL221" s="17" t="s">
        <v>237</v>
      </c>
      <c r="BM221" s="157" t="s">
        <v>832</v>
      </c>
    </row>
    <row r="222" spans="1:65" s="2" customFormat="1" ht="22.15" customHeight="1">
      <c r="A222" s="32"/>
      <c r="B222" s="144"/>
      <c r="C222" s="183" t="s">
        <v>489</v>
      </c>
      <c r="D222" s="183" t="s">
        <v>315</v>
      </c>
      <c r="E222" s="184" t="s">
        <v>833</v>
      </c>
      <c r="F222" s="185" t="s">
        <v>834</v>
      </c>
      <c r="G222" s="186" t="s">
        <v>327</v>
      </c>
      <c r="H222" s="187">
        <v>2</v>
      </c>
      <c r="I222" s="188"/>
      <c r="J222" s="189">
        <f t="shared" si="20"/>
        <v>0</v>
      </c>
      <c r="K222" s="190"/>
      <c r="L222" s="191"/>
      <c r="M222" s="192" t="s">
        <v>1</v>
      </c>
      <c r="N222" s="193" t="s">
        <v>40</v>
      </c>
      <c r="O222" s="58"/>
      <c r="P222" s="155">
        <f t="shared" si="21"/>
        <v>0</v>
      </c>
      <c r="Q222" s="155">
        <v>0.00321</v>
      </c>
      <c r="R222" s="155">
        <f t="shared" si="22"/>
        <v>0.00642</v>
      </c>
      <c r="S222" s="155">
        <v>0</v>
      </c>
      <c r="T222" s="156">
        <f t="shared" si="2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7" t="s">
        <v>318</v>
      </c>
      <c r="AT222" s="157" t="s">
        <v>315</v>
      </c>
      <c r="AU222" s="157" t="s">
        <v>85</v>
      </c>
      <c r="AY222" s="17" t="s">
        <v>135</v>
      </c>
      <c r="BE222" s="158">
        <f t="shared" si="24"/>
        <v>0</v>
      </c>
      <c r="BF222" s="158">
        <f t="shared" si="25"/>
        <v>0</v>
      </c>
      <c r="BG222" s="158">
        <f t="shared" si="26"/>
        <v>0</v>
      </c>
      <c r="BH222" s="158">
        <f t="shared" si="27"/>
        <v>0</v>
      </c>
      <c r="BI222" s="158">
        <f t="shared" si="28"/>
        <v>0</v>
      </c>
      <c r="BJ222" s="17" t="s">
        <v>83</v>
      </c>
      <c r="BK222" s="158">
        <f t="shared" si="29"/>
        <v>0</v>
      </c>
      <c r="BL222" s="17" t="s">
        <v>237</v>
      </c>
      <c r="BM222" s="157" t="s">
        <v>835</v>
      </c>
    </row>
    <row r="223" spans="1:65" s="2" customFormat="1" ht="22.15" customHeight="1">
      <c r="A223" s="32"/>
      <c r="B223" s="144"/>
      <c r="C223" s="145" t="s">
        <v>495</v>
      </c>
      <c r="D223" s="145" t="s">
        <v>138</v>
      </c>
      <c r="E223" s="146" t="s">
        <v>836</v>
      </c>
      <c r="F223" s="147" t="s">
        <v>837</v>
      </c>
      <c r="G223" s="148" t="s">
        <v>327</v>
      </c>
      <c r="H223" s="149">
        <v>14</v>
      </c>
      <c r="I223" s="150"/>
      <c r="J223" s="151">
        <f t="shared" si="20"/>
        <v>0</v>
      </c>
      <c r="K223" s="152"/>
      <c r="L223" s="33"/>
      <c r="M223" s="153" t="s">
        <v>1</v>
      </c>
      <c r="N223" s="154" t="s">
        <v>40</v>
      </c>
      <c r="O223" s="58"/>
      <c r="P223" s="155">
        <f t="shared" si="21"/>
        <v>0</v>
      </c>
      <c r="Q223" s="155">
        <v>6E-05</v>
      </c>
      <c r="R223" s="155">
        <f t="shared" si="22"/>
        <v>0.00084</v>
      </c>
      <c r="S223" s="155">
        <v>0</v>
      </c>
      <c r="T223" s="156">
        <f t="shared" si="2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7" t="s">
        <v>237</v>
      </c>
      <c r="AT223" s="157" t="s">
        <v>138</v>
      </c>
      <c r="AU223" s="157" t="s">
        <v>85</v>
      </c>
      <c r="AY223" s="17" t="s">
        <v>135</v>
      </c>
      <c r="BE223" s="158">
        <f t="shared" si="24"/>
        <v>0</v>
      </c>
      <c r="BF223" s="158">
        <f t="shared" si="25"/>
        <v>0</v>
      </c>
      <c r="BG223" s="158">
        <f t="shared" si="26"/>
        <v>0</v>
      </c>
      <c r="BH223" s="158">
        <f t="shared" si="27"/>
        <v>0</v>
      </c>
      <c r="BI223" s="158">
        <f t="shared" si="28"/>
        <v>0</v>
      </c>
      <c r="BJ223" s="17" t="s">
        <v>83</v>
      </c>
      <c r="BK223" s="158">
        <f t="shared" si="29"/>
        <v>0</v>
      </c>
      <c r="BL223" s="17" t="s">
        <v>237</v>
      </c>
      <c r="BM223" s="157" t="s">
        <v>838</v>
      </c>
    </row>
    <row r="224" spans="1:65" s="2" customFormat="1" ht="22.15" customHeight="1">
      <c r="A224" s="32"/>
      <c r="B224" s="144"/>
      <c r="C224" s="183" t="s">
        <v>499</v>
      </c>
      <c r="D224" s="183" t="s">
        <v>315</v>
      </c>
      <c r="E224" s="184" t="s">
        <v>839</v>
      </c>
      <c r="F224" s="185" t="s">
        <v>840</v>
      </c>
      <c r="G224" s="186" t="s">
        <v>327</v>
      </c>
      <c r="H224" s="187">
        <v>12</v>
      </c>
      <c r="I224" s="188"/>
      <c r="J224" s="189">
        <f t="shared" si="20"/>
        <v>0</v>
      </c>
      <c r="K224" s="190"/>
      <c r="L224" s="191"/>
      <c r="M224" s="192" t="s">
        <v>1</v>
      </c>
      <c r="N224" s="193" t="s">
        <v>40</v>
      </c>
      <c r="O224" s="58"/>
      <c r="P224" s="155">
        <f t="shared" si="21"/>
        <v>0</v>
      </c>
      <c r="Q224" s="155">
        <v>0.00035</v>
      </c>
      <c r="R224" s="155">
        <f t="shared" si="22"/>
        <v>0.0042</v>
      </c>
      <c r="S224" s="155">
        <v>0</v>
      </c>
      <c r="T224" s="156">
        <f t="shared" si="2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7" t="s">
        <v>318</v>
      </c>
      <c r="AT224" s="157" t="s">
        <v>315</v>
      </c>
      <c r="AU224" s="157" t="s">
        <v>85</v>
      </c>
      <c r="AY224" s="17" t="s">
        <v>135</v>
      </c>
      <c r="BE224" s="158">
        <f t="shared" si="24"/>
        <v>0</v>
      </c>
      <c r="BF224" s="158">
        <f t="shared" si="25"/>
        <v>0</v>
      </c>
      <c r="BG224" s="158">
        <f t="shared" si="26"/>
        <v>0</v>
      </c>
      <c r="BH224" s="158">
        <f t="shared" si="27"/>
        <v>0</v>
      </c>
      <c r="BI224" s="158">
        <f t="shared" si="28"/>
        <v>0</v>
      </c>
      <c r="BJ224" s="17" t="s">
        <v>83</v>
      </c>
      <c r="BK224" s="158">
        <f t="shared" si="29"/>
        <v>0</v>
      </c>
      <c r="BL224" s="17" t="s">
        <v>237</v>
      </c>
      <c r="BM224" s="157" t="s">
        <v>841</v>
      </c>
    </row>
    <row r="225" spans="1:65" s="2" customFormat="1" ht="22.15" customHeight="1">
      <c r="A225" s="32"/>
      <c r="B225" s="144"/>
      <c r="C225" s="183" t="s">
        <v>504</v>
      </c>
      <c r="D225" s="183" t="s">
        <v>315</v>
      </c>
      <c r="E225" s="184" t="s">
        <v>842</v>
      </c>
      <c r="F225" s="185" t="s">
        <v>843</v>
      </c>
      <c r="G225" s="186" t="s">
        <v>327</v>
      </c>
      <c r="H225" s="187">
        <v>12</v>
      </c>
      <c r="I225" s="188"/>
      <c r="J225" s="189">
        <f t="shared" si="20"/>
        <v>0</v>
      </c>
      <c r="K225" s="190"/>
      <c r="L225" s="191"/>
      <c r="M225" s="192" t="s">
        <v>1</v>
      </c>
      <c r="N225" s="193" t="s">
        <v>40</v>
      </c>
      <c r="O225" s="58"/>
      <c r="P225" s="155">
        <f t="shared" si="21"/>
        <v>0</v>
      </c>
      <c r="Q225" s="155">
        <v>0.0009</v>
      </c>
      <c r="R225" s="155">
        <f t="shared" si="22"/>
        <v>0.0108</v>
      </c>
      <c r="S225" s="155">
        <v>0</v>
      </c>
      <c r="T225" s="156">
        <f t="shared" si="2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7" t="s">
        <v>318</v>
      </c>
      <c r="AT225" s="157" t="s">
        <v>315</v>
      </c>
      <c r="AU225" s="157" t="s">
        <v>85</v>
      </c>
      <c r="AY225" s="17" t="s">
        <v>135</v>
      </c>
      <c r="BE225" s="158">
        <f t="shared" si="24"/>
        <v>0</v>
      </c>
      <c r="BF225" s="158">
        <f t="shared" si="25"/>
        <v>0</v>
      </c>
      <c r="BG225" s="158">
        <f t="shared" si="26"/>
        <v>0</v>
      </c>
      <c r="BH225" s="158">
        <f t="shared" si="27"/>
        <v>0</v>
      </c>
      <c r="BI225" s="158">
        <f t="shared" si="28"/>
        <v>0</v>
      </c>
      <c r="BJ225" s="17" t="s">
        <v>83</v>
      </c>
      <c r="BK225" s="158">
        <f t="shared" si="29"/>
        <v>0</v>
      </c>
      <c r="BL225" s="17" t="s">
        <v>237</v>
      </c>
      <c r="BM225" s="157" t="s">
        <v>844</v>
      </c>
    </row>
    <row r="226" spans="1:65" s="2" customFormat="1" ht="13.9" customHeight="1">
      <c r="A226" s="32"/>
      <c r="B226" s="144"/>
      <c r="C226" s="183" t="s">
        <v>507</v>
      </c>
      <c r="D226" s="183" t="s">
        <v>315</v>
      </c>
      <c r="E226" s="184" t="s">
        <v>845</v>
      </c>
      <c r="F226" s="185" t="s">
        <v>846</v>
      </c>
      <c r="G226" s="186" t="s">
        <v>327</v>
      </c>
      <c r="H226" s="187">
        <v>2</v>
      </c>
      <c r="I226" s="188"/>
      <c r="J226" s="189">
        <f t="shared" si="20"/>
        <v>0</v>
      </c>
      <c r="K226" s="190"/>
      <c r="L226" s="191"/>
      <c r="M226" s="192" t="s">
        <v>1</v>
      </c>
      <c r="N226" s="193" t="s">
        <v>40</v>
      </c>
      <c r="O226" s="58"/>
      <c r="P226" s="155">
        <f t="shared" si="21"/>
        <v>0</v>
      </c>
      <c r="Q226" s="155">
        <v>0.00031</v>
      </c>
      <c r="R226" s="155">
        <f t="shared" si="22"/>
        <v>0.00062</v>
      </c>
      <c r="S226" s="155">
        <v>0</v>
      </c>
      <c r="T226" s="156">
        <f t="shared" si="2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7" t="s">
        <v>318</v>
      </c>
      <c r="AT226" s="157" t="s">
        <v>315</v>
      </c>
      <c r="AU226" s="157" t="s">
        <v>85</v>
      </c>
      <c r="AY226" s="17" t="s">
        <v>135</v>
      </c>
      <c r="BE226" s="158">
        <f t="shared" si="24"/>
        <v>0</v>
      </c>
      <c r="BF226" s="158">
        <f t="shared" si="25"/>
        <v>0</v>
      </c>
      <c r="BG226" s="158">
        <f t="shared" si="26"/>
        <v>0</v>
      </c>
      <c r="BH226" s="158">
        <f t="shared" si="27"/>
        <v>0</v>
      </c>
      <c r="BI226" s="158">
        <f t="shared" si="28"/>
        <v>0</v>
      </c>
      <c r="BJ226" s="17" t="s">
        <v>83</v>
      </c>
      <c r="BK226" s="158">
        <f t="shared" si="29"/>
        <v>0</v>
      </c>
      <c r="BL226" s="17" t="s">
        <v>237</v>
      </c>
      <c r="BM226" s="157" t="s">
        <v>847</v>
      </c>
    </row>
    <row r="227" spans="1:65" s="2" customFormat="1" ht="13.9" customHeight="1">
      <c r="A227" s="32"/>
      <c r="B227" s="144"/>
      <c r="C227" s="145" t="s">
        <v>516</v>
      </c>
      <c r="D227" s="145" t="s">
        <v>138</v>
      </c>
      <c r="E227" s="146" t="s">
        <v>848</v>
      </c>
      <c r="F227" s="147" t="s">
        <v>849</v>
      </c>
      <c r="G227" s="148" t="s">
        <v>327</v>
      </c>
      <c r="H227" s="149">
        <v>12</v>
      </c>
      <c r="I227" s="150"/>
      <c r="J227" s="151">
        <f t="shared" si="20"/>
        <v>0</v>
      </c>
      <c r="K227" s="152"/>
      <c r="L227" s="33"/>
      <c r="M227" s="153" t="s">
        <v>1</v>
      </c>
      <c r="N227" s="154" t="s">
        <v>40</v>
      </c>
      <c r="O227" s="58"/>
      <c r="P227" s="155">
        <f t="shared" si="21"/>
        <v>0</v>
      </c>
      <c r="Q227" s="155">
        <v>0.00031</v>
      </c>
      <c r="R227" s="155">
        <f t="shared" si="22"/>
        <v>0.00372</v>
      </c>
      <c r="S227" s="155">
        <v>0</v>
      </c>
      <c r="T227" s="156">
        <f t="shared" si="23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7" t="s">
        <v>237</v>
      </c>
      <c r="AT227" s="157" t="s">
        <v>138</v>
      </c>
      <c r="AU227" s="157" t="s">
        <v>85</v>
      </c>
      <c r="AY227" s="17" t="s">
        <v>135</v>
      </c>
      <c r="BE227" s="158">
        <f t="shared" si="24"/>
        <v>0</v>
      </c>
      <c r="BF227" s="158">
        <f t="shared" si="25"/>
        <v>0</v>
      </c>
      <c r="BG227" s="158">
        <f t="shared" si="26"/>
        <v>0</v>
      </c>
      <c r="BH227" s="158">
        <f t="shared" si="27"/>
        <v>0</v>
      </c>
      <c r="BI227" s="158">
        <f t="shared" si="28"/>
        <v>0</v>
      </c>
      <c r="BJ227" s="17" t="s">
        <v>83</v>
      </c>
      <c r="BK227" s="158">
        <f t="shared" si="29"/>
        <v>0</v>
      </c>
      <c r="BL227" s="17" t="s">
        <v>237</v>
      </c>
      <c r="BM227" s="157" t="s">
        <v>850</v>
      </c>
    </row>
    <row r="228" spans="1:65" s="2" customFormat="1" ht="22.15" customHeight="1">
      <c r="A228" s="32"/>
      <c r="B228" s="144"/>
      <c r="C228" s="145" t="s">
        <v>520</v>
      </c>
      <c r="D228" s="145" t="s">
        <v>138</v>
      </c>
      <c r="E228" s="146" t="s">
        <v>851</v>
      </c>
      <c r="F228" s="147" t="s">
        <v>852</v>
      </c>
      <c r="G228" s="148" t="s">
        <v>203</v>
      </c>
      <c r="H228" s="149">
        <v>0.285</v>
      </c>
      <c r="I228" s="150"/>
      <c r="J228" s="151">
        <f t="shared" si="20"/>
        <v>0</v>
      </c>
      <c r="K228" s="152"/>
      <c r="L228" s="33"/>
      <c r="M228" s="153" t="s">
        <v>1</v>
      </c>
      <c r="N228" s="154" t="s">
        <v>40</v>
      </c>
      <c r="O228" s="58"/>
      <c r="P228" s="155">
        <f t="shared" si="21"/>
        <v>0</v>
      </c>
      <c r="Q228" s="155">
        <v>0</v>
      </c>
      <c r="R228" s="155">
        <f t="shared" si="22"/>
        <v>0</v>
      </c>
      <c r="S228" s="155">
        <v>0</v>
      </c>
      <c r="T228" s="156">
        <f t="shared" si="23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7" t="s">
        <v>237</v>
      </c>
      <c r="AT228" s="157" t="s">
        <v>138</v>
      </c>
      <c r="AU228" s="157" t="s">
        <v>85</v>
      </c>
      <c r="AY228" s="17" t="s">
        <v>135</v>
      </c>
      <c r="BE228" s="158">
        <f t="shared" si="24"/>
        <v>0</v>
      </c>
      <c r="BF228" s="158">
        <f t="shared" si="25"/>
        <v>0</v>
      </c>
      <c r="BG228" s="158">
        <f t="shared" si="26"/>
        <v>0</v>
      </c>
      <c r="BH228" s="158">
        <f t="shared" si="27"/>
        <v>0</v>
      </c>
      <c r="BI228" s="158">
        <f t="shared" si="28"/>
        <v>0</v>
      </c>
      <c r="BJ228" s="17" t="s">
        <v>83</v>
      </c>
      <c r="BK228" s="158">
        <f t="shared" si="29"/>
        <v>0</v>
      </c>
      <c r="BL228" s="17" t="s">
        <v>237</v>
      </c>
      <c r="BM228" s="157" t="s">
        <v>853</v>
      </c>
    </row>
    <row r="229" spans="1:65" s="2" customFormat="1" ht="22.15" customHeight="1">
      <c r="A229" s="32"/>
      <c r="B229" s="144"/>
      <c r="C229" s="145" t="s">
        <v>524</v>
      </c>
      <c r="D229" s="145" t="s">
        <v>138</v>
      </c>
      <c r="E229" s="146" t="s">
        <v>854</v>
      </c>
      <c r="F229" s="147" t="s">
        <v>855</v>
      </c>
      <c r="G229" s="148" t="s">
        <v>203</v>
      </c>
      <c r="H229" s="149">
        <v>0.285</v>
      </c>
      <c r="I229" s="150"/>
      <c r="J229" s="151">
        <f t="shared" si="20"/>
        <v>0</v>
      </c>
      <c r="K229" s="152"/>
      <c r="L229" s="33"/>
      <c r="M229" s="153" t="s">
        <v>1</v>
      </c>
      <c r="N229" s="154" t="s">
        <v>40</v>
      </c>
      <c r="O229" s="58"/>
      <c r="P229" s="155">
        <f t="shared" si="21"/>
        <v>0</v>
      </c>
      <c r="Q229" s="155">
        <v>0</v>
      </c>
      <c r="R229" s="155">
        <f t="shared" si="22"/>
        <v>0</v>
      </c>
      <c r="S229" s="155">
        <v>0</v>
      </c>
      <c r="T229" s="156">
        <f t="shared" si="23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7" t="s">
        <v>237</v>
      </c>
      <c r="AT229" s="157" t="s">
        <v>138</v>
      </c>
      <c r="AU229" s="157" t="s">
        <v>85</v>
      </c>
      <c r="AY229" s="17" t="s">
        <v>135</v>
      </c>
      <c r="BE229" s="158">
        <f t="shared" si="24"/>
        <v>0</v>
      </c>
      <c r="BF229" s="158">
        <f t="shared" si="25"/>
        <v>0</v>
      </c>
      <c r="BG229" s="158">
        <f t="shared" si="26"/>
        <v>0</v>
      </c>
      <c r="BH229" s="158">
        <f t="shared" si="27"/>
        <v>0</v>
      </c>
      <c r="BI229" s="158">
        <f t="shared" si="28"/>
        <v>0</v>
      </c>
      <c r="BJ229" s="17" t="s">
        <v>83</v>
      </c>
      <c r="BK229" s="158">
        <f t="shared" si="29"/>
        <v>0</v>
      </c>
      <c r="BL229" s="17" t="s">
        <v>237</v>
      </c>
      <c r="BM229" s="157" t="s">
        <v>856</v>
      </c>
    </row>
    <row r="230" spans="2:63" s="12" customFormat="1" ht="22.9" customHeight="1">
      <c r="B230" s="131"/>
      <c r="D230" s="132" t="s">
        <v>74</v>
      </c>
      <c r="E230" s="142" t="s">
        <v>857</v>
      </c>
      <c r="F230" s="142" t="s">
        <v>858</v>
      </c>
      <c r="I230" s="134"/>
      <c r="J230" s="143">
        <f>BK230</f>
        <v>0</v>
      </c>
      <c r="L230" s="131"/>
      <c r="M230" s="136"/>
      <c r="N230" s="137"/>
      <c r="O230" s="137"/>
      <c r="P230" s="138">
        <f>SUM(P231:P234)</f>
        <v>0</v>
      </c>
      <c r="Q230" s="137"/>
      <c r="R230" s="138">
        <f>SUM(R231:R234)</f>
        <v>0.1181</v>
      </c>
      <c r="S230" s="137"/>
      <c r="T230" s="139">
        <f>SUM(T231:T234)</f>
        <v>0</v>
      </c>
      <c r="AR230" s="132" t="s">
        <v>85</v>
      </c>
      <c r="AT230" s="140" t="s">
        <v>74</v>
      </c>
      <c r="AU230" s="140" t="s">
        <v>83</v>
      </c>
      <c r="AY230" s="132" t="s">
        <v>135</v>
      </c>
      <c r="BK230" s="141">
        <f>SUM(BK231:BK234)</f>
        <v>0</v>
      </c>
    </row>
    <row r="231" spans="1:65" s="2" customFormat="1" ht="13.9" customHeight="1">
      <c r="A231" s="32"/>
      <c r="B231" s="144"/>
      <c r="C231" s="145" t="s">
        <v>528</v>
      </c>
      <c r="D231" s="145" t="s">
        <v>138</v>
      </c>
      <c r="E231" s="146" t="s">
        <v>859</v>
      </c>
      <c r="F231" s="147" t="s">
        <v>860</v>
      </c>
      <c r="G231" s="148" t="s">
        <v>712</v>
      </c>
      <c r="H231" s="149">
        <v>1</v>
      </c>
      <c r="I231" s="150"/>
      <c r="J231" s="151">
        <f>ROUND(I231*H231,2)</f>
        <v>0</v>
      </c>
      <c r="K231" s="152"/>
      <c r="L231" s="33"/>
      <c r="M231" s="153" t="s">
        <v>1</v>
      </c>
      <c r="N231" s="154" t="s">
        <v>40</v>
      </c>
      <c r="O231" s="58"/>
      <c r="P231" s="155">
        <f>O231*H231</f>
        <v>0</v>
      </c>
      <c r="Q231" s="155">
        <v>0.0077</v>
      </c>
      <c r="R231" s="155">
        <f>Q231*H231</f>
        <v>0.0077</v>
      </c>
      <c r="S231" s="155">
        <v>0</v>
      </c>
      <c r="T231" s="156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7" t="s">
        <v>237</v>
      </c>
      <c r="AT231" s="157" t="s">
        <v>138</v>
      </c>
      <c r="AU231" s="157" t="s">
        <v>85</v>
      </c>
      <c r="AY231" s="17" t="s">
        <v>135</v>
      </c>
      <c r="BE231" s="158">
        <f>IF(N231="základní",J231,0)</f>
        <v>0</v>
      </c>
      <c r="BF231" s="158">
        <f>IF(N231="snížená",J231,0)</f>
        <v>0</v>
      </c>
      <c r="BG231" s="158">
        <f>IF(N231="zákl. přenesená",J231,0)</f>
        <v>0</v>
      </c>
      <c r="BH231" s="158">
        <f>IF(N231="sníž. přenesená",J231,0)</f>
        <v>0</v>
      </c>
      <c r="BI231" s="158">
        <f>IF(N231="nulová",J231,0)</f>
        <v>0</v>
      </c>
      <c r="BJ231" s="17" t="s">
        <v>83</v>
      </c>
      <c r="BK231" s="158">
        <f>ROUND(I231*H231,2)</f>
        <v>0</v>
      </c>
      <c r="BL231" s="17" t="s">
        <v>237</v>
      </c>
      <c r="BM231" s="157" t="s">
        <v>861</v>
      </c>
    </row>
    <row r="232" spans="1:65" s="2" customFormat="1" ht="22.15" customHeight="1">
      <c r="A232" s="32"/>
      <c r="B232" s="144"/>
      <c r="C232" s="145" t="s">
        <v>532</v>
      </c>
      <c r="D232" s="145" t="s">
        <v>138</v>
      </c>
      <c r="E232" s="146" t="s">
        <v>862</v>
      </c>
      <c r="F232" s="147" t="s">
        <v>863</v>
      </c>
      <c r="G232" s="148" t="s">
        <v>712</v>
      </c>
      <c r="H232" s="149">
        <v>12</v>
      </c>
      <c r="I232" s="150"/>
      <c r="J232" s="151">
        <f>ROUND(I232*H232,2)</f>
        <v>0</v>
      </c>
      <c r="K232" s="152"/>
      <c r="L232" s="33"/>
      <c r="M232" s="153" t="s">
        <v>1</v>
      </c>
      <c r="N232" s="154" t="s">
        <v>40</v>
      </c>
      <c r="O232" s="58"/>
      <c r="P232" s="155">
        <f>O232*H232</f>
        <v>0</v>
      </c>
      <c r="Q232" s="155">
        <v>0.0092</v>
      </c>
      <c r="R232" s="155">
        <f>Q232*H232</f>
        <v>0.1104</v>
      </c>
      <c r="S232" s="155">
        <v>0</v>
      </c>
      <c r="T232" s="156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7" t="s">
        <v>237</v>
      </c>
      <c r="AT232" s="157" t="s">
        <v>138</v>
      </c>
      <c r="AU232" s="157" t="s">
        <v>85</v>
      </c>
      <c r="AY232" s="17" t="s">
        <v>135</v>
      </c>
      <c r="BE232" s="158">
        <f>IF(N232="základní",J232,0)</f>
        <v>0</v>
      </c>
      <c r="BF232" s="158">
        <f>IF(N232="snížená",J232,0)</f>
        <v>0</v>
      </c>
      <c r="BG232" s="158">
        <f>IF(N232="zákl. přenesená",J232,0)</f>
        <v>0</v>
      </c>
      <c r="BH232" s="158">
        <f>IF(N232="sníž. přenesená",J232,0)</f>
        <v>0</v>
      </c>
      <c r="BI232" s="158">
        <f>IF(N232="nulová",J232,0)</f>
        <v>0</v>
      </c>
      <c r="BJ232" s="17" t="s">
        <v>83</v>
      </c>
      <c r="BK232" s="158">
        <f>ROUND(I232*H232,2)</f>
        <v>0</v>
      </c>
      <c r="BL232" s="17" t="s">
        <v>237</v>
      </c>
      <c r="BM232" s="157" t="s">
        <v>864</v>
      </c>
    </row>
    <row r="233" spans="1:65" s="2" customFormat="1" ht="22.15" customHeight="1">
      <c r="A233" s="32"/>
      <c r="B233" s="144"/>
      <c r="C233" s="145" t="s">
        <v>536</v>
      </c>
      <c r="D233" s="145" t="s">
        <v>138</v>
      </c>
      <c r="E233" s="146" t="s">
        <v>865</v>
      </c>
      <c r="F233" s="147" t="s">
        <v>866</v>
      </c>
      <c r="G233" s="148" t="s">
        <v>203</v>
      </c>
      <c r="H233" s="149">
        <v>0.118</v>
      </c>
      <c r="I233" s="150"/>
      <c r="J233" s="151">
        <f>ROUND(I233*H233,2)</f>
        <v>0</v>
      </c>
      <c r="K233" s="152"/>
      <c r="L233" s="33"/>
      <c r="M233" s="153" t="s">
        <v>1</v>
      </c>
      <c r="N233" s="154" t="s">
        <v>40</v>
      </c>
      <c r="O233" s="58"/>
      <c r="P233" s="155">
        <f>O233*H233</f>
        <v>0</v>
      </c>
      <c r="Q233" s="155">
        <v>0</v>
      </c>
      <c r="R233" s="155">
        <f>Q233*H233</f>
        <v>0</v>
      </c>
      <c r="S233" s="155">
        <v>0</v>
      </c>
      <c r="T233" s="156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7" t="s">
        <v>237</v>
      </c>
      <c r="AT233" s="157" t="s">
        <v>138</v>
      </c>
      <c r="AU233" s="157" t="s">
        <v>85</v>
      </c>
      <c r="AY233" s="17" t="s">
        <v>135</v>
      </c>
      <c r="BE233" s="158">
        <f>IF(N233="základní",J233,0)</f>
        <v>0</v>
      </c>
      <c r="BF233" s="158">
        <f>IF(N233="snížená",J233,0)</f>
        <v>0</v>
      </c>
      <c r="BG233" s="158">
        <f>IF(N233="zákl. přenesená",J233,0)</f>
        <v>0</v>
      </c>
      <c r="BH233" s="158">
        <f>IF(N233="sníž. přenesená",J233,0)</f>
        <v>0</v>
      </c>
      <c r="BI233" s="158">
        <f>IF(N233="nulová",J233,0)</f>
        <v>0</v>
      </c>
      <c r="BJ233" s="17" t="s">
        <v>83</v>
      </c>
      <c r="BK233" s="158">
        <f>ROUND(I233*H233,2)</f>
        <v>0</v>
      </c>
      <c r="BL233" s="17" t="s">
        <v>237</v>
      </c>
      <c r="BM233" s="157" t="s">
        <v>867</v>
      </c>
    </row>
    <row r="234" spans="1:65" s="2" customFormat="1" ht="22.15" customHeight="1">
      <c r="A234" s="32"/>
      <c r="B234" s="144"/>
      <c r="C234" s="145" t="s">
        <v>541</v>
      </c>
      <c r="D234" s="145" t="s">
        <v>138</v>
      </c>
      <c r="E234" s="146" t="s">
        <v>868</v>
      </c>
      <c r="F234" s="147" t="s">
        <v>869</v>
      </c>
      <c r="G234" s="148" t="s">
        <v>203</v>
      </c>
      <c r="H234" s="149">
        <v>0.118</v>
      </c>
      <c r="I234" s="150"/>
      <c r="J234" s="151">
        <f>ROUND(I234*H234,2)</f>
        <v>0</v>
      </c>
      <c r="K234" s="152"/>
      <c r="L234" s="33"/>
      <c r="M234" s="153" t="s">
        <v>1</v>
      </c>
      <c r="N234" s="154" t="s">
        <v>40</v>
      </c>
      <c r="O234" s="58"/>
      <c r="P234" s="155">
        <f>O234*H234</f>
        <v>0</v>
      </c>
      <c r="Q234" s="155">
        <v>0</v>
      </c>
      <c r="R234" s="155">
        <f>Q234*H234</f>
        <v>0</v>
      </c>
      <c r="S234" s="155">
        <v>0</v>
      </c>
      <c r="T234" s="156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7" t="s">
        <v>237</v>
      </c>
      <c r="AT234" s="157" t="s">
        <v>138</v>
      </c>
      <c r="AU234" s="157" t="s">
        <v>85</v>
      </c>
      <c r="AY234" s="17" t="s">
        <v>135</v>
      </c>
      <c r="BE234" s="158">
        <f>IF(N234="základní",J234,0)</f>
        <v>0</v>
      </c>
      <c r="BF234" s="158">
        <f>IF(N234="snížená",J234,0)</f>
        <v>0</v>
      </c>
      <c r="BG234" s="158">
        <f>IF(N234="zákl. přenesená",J234,0)</f>
        <v>0</v>
      </c>
      <c r="BH234" s="158">
        <f>IF(N234="sníž. přenesená",J234,0)</f>
        <v>0</v>
      </c>
      <c r="BI234" s="158">
        <f>IF(N234="nulová",J234,0)</f>
        <v>0</v>
      </c>
      <c r="BJ234" s="17" t="s">
        <v>83</v>
      </c>
      <c r="BK234" s="158">
        <f>ROUND(I234*H234,2)</f>
        <v>0</v>
      </c>
      <c r="BL234" s="17" t="s">
        <v>237</v>
      </c>
      <c r="BM234" s="157" t="s">
        <v>870</v>
      </c>
    </row>
    <row r="235" spans="2:63" s="12" customFormat="1" ht="25.9" customHeight="1">
      <c r="B235" s="131"/>
      <c r="D235" s="132" t="s">
        <v>74</v>
      </c>
      <c r="E235" s="133" t="s">
        <v>871</v>
      </c>
      <c r="F235" s="133" t="s">
        <v>872</v>
      </c>
      <c r="I235" s="134"/>
      <c r="J235" s="135">
        <f>BK235</f>
        <v>0</v>
      </c>
      <c r="L235" s="131"/>
      <c r="M235" s="136"/>
      <c r="N235" s="137"/>
      <c r="O235" s="137"/>
      <c r="P235" s="138">
        <f>SUM(P236:P237)</f>
        <v>0</v>
      </c>
      <c r="Q235" s="137"/>
      <c r="R235" s="138">
        <f>SUM(R236:R237)</f>
        <v>0</v>
      </c>
      <c r="S235" s="137"/>
      <c r="T235" s="139">
        <f>SUM(T236:T237)</f>
        <v>0</v>
      </c>
      <c r="AR235" s="132" t="s">
        <v>142</v>
      </c>
      <c r="AT235" s="140" t="s">
        <v>74</v>
      </c>
      <c r="AU235" s="140" t="s">
        <v>75</v>
      </c>
      <c r="AY235" s="132" t="s">
        <v>135</v>
      </c>
      <c r="BK235" s="141">
        <f>SUM(BK236:BK237)</f>
        <v>0</v>
      </c>
    </row>
    <row r="236" spans="1:65" s="2" customFormat="1" ht="13.9" customHeight="1">
      <c r="A236" s="32"/>
      <c r="B236" s="144"/>
      <c r="C236" s="145" t="s">
        <v>544</v>
      </c>
      <c r="D236" s="145" t="s">
        <v>138</v>
      </c>
      <c r="E236" s="146" t="s">
        <v>873</v>
      </c>
      <c r="F236" s="147" t="s">
        <v>874</v>
      </c>
      <c r="G236" s="148" t="s">
        <v>875</v>
      </c>
      <c r="H236" s="149">
        <v>4</v>
      </c>
      <c r="I236" s="150"/>
      <c r="J236" s="151">
        <f>ROUND(I236*H236,2)</f>
        <v>0</v>
      </c>
      <c r="K236" s="152"/>
      <c r="L236" s="33"/>
      <c r="M236" s="153" t="s">
        <v>1</v>
      </c>
      <c r="N236" s="154" t="s">
        <v>40</v>
      </c>
      <c r="O236" s="58"/>
      <c r="P236" s="155">
        <f>O236*H236</f>
        <v>0</v>
      </c>
      <c r="Q236" s="155">
        <v>0</v>
      </c>
      <c r="R236" s="155">
        <f>Q236*H236</f>
        <v>0</v>
      </c>
      <c r="S236" s="155">
        <v>0</v>
      </c>
      <c r="T236" s="156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7" t="s">
        <v>876</v>
      </c>
      <c r="AT236" s="157" t="s">
        <v>138</v>
      </c>
      <c r="AU236" s="157" t="s">
        <v>83</v>
      </c>
      <c r="AY236" s="17" t="s">
        <v>135</v>
      </c>
      <c r="BE236" s="158">
        <f>IF(N236="základní",J236,0)</f>
        <v>0</v>
      </c>
      <c r="BF236" s="158">
        <f>IF(N236="snížená",J236,0)</f>
        <v>0</v>
      </c>
      <c r="BG236" s="158">
        <f>IF(N236="zákl. přenesená",J236,0)</f>
        <v>0</v>
      </c>
      <c r="BH236" s="158">
        <f>IF(N236="sníž. přenesená",J236,0)</f>
        <v>0</v>
      </c>
      <c r="BI236" s="158">
        <f>IF(N236="nulová",J236,0)</f>
        <v>0</v>
      </c>
      <c r="BJ236" s="17" t="s">
        <v>83</v>
      </c>
      <c r="BK236" s="158">
        <f>ROUND(I236*H236,2)</f>
        <v>0</v>
      </c>
      <c r="BL236" s="17" t="s">
        <v>876</v>
      </c>
      <c r="BM236" s="157" t="s">
        <v>877</v>
      </c>
    </row>
    <row r="237" spans="1:47" s="2" customFormat="1" ht="19.5">
      <c r="A237" s="32"/>
      <c r="B237" s="33"/>
      <c r="C237" s="32"/>
      <c r="D237" s="160" t="s">
        <v>408</v>
      </c>
      <c r="E237" s="32"/>
      <c r="F237" s="194" t="s">
        <v>878</v>
      </c>
      <c r="G237" s="32"/>
      <c r="H237" s="32"/>
      <c r="I237" s="195"/>
      <c r="J237" s="32"/>
      <c r="K237" s="32"/>
      <c r="L237" s="33"/>
      <c r="M237" s="196"/>
      <c r="N237" s="197"/>
      <c r="O237" s="58"/>
      <c r="P237" s="58"/>
      <c r="Q237" s="58"/>
      <c r="R237" s="58"/>
      <c r="S237" s="58"/>
      <c r="T237" s="5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408</v>
      </c>
      <c r="AU237" s="17" t="s">
        <v>83</v>
      </c>
    </row>
    <row r="238" spans="2:63" s="12" customFormat="1" ht="25.9" customHeight="1">
      <c r="B238" s="131"/>
      <c r="D238" s="132" t="s">
        <v>74</v>
      </c>
      <c r="E238" s="133" t="s">
        <v>879</v>
      </c>
      <c r="F238" s="133" t="s">
        <v>880</v>
      </c>
      <c r="I238" s="134"/>
      <c r="J238" s="135">
        <f>BK238</f>
        <v>0</v>
      </c>
      <c r="L238" s="131"/>
      <c r="M238" s="136"/>
      <c r="N238" s="137"/>
      <c r="O238" s="137"/>
      <c r="P238" s="138">
        <f>P239</f>
        <v>0</v>
      </c>
      <c r="Q238" s="137"/>
      <c r="R238" s="138">
        <f>R239</f>
        <v>0</v>
      </c>
      <c r="S238" s="137"/>
      <c r="T238" s="139">
        <f>T239</f>
        <v>0</v>
      </c>
      <c r="AR238" s="132" t="s">
        <v>175</v>
      </c>
      <c r="AT238" s="140" t="s">
        <v>74</v>
      </c>
      <c r="AU238" s="140" t="s">
        <v>75</v>
      </c>
      <c r="AY238" s="132" t="s">
        <v>135</v>
      </c>
      <c r="BK238" s="141">
        <f>BK239</f>
        <v>0</v>
      </c>
    </row>
    <row r="239" spans="2:63" s="12" customFormat="1" ht="22.9" customHeight="1">
      <c r="B239" s="131"/>
      <c r="D239" s="132" t="s">
        <v>74</v>
      </c>
      <c r="E239" s="142" t="s">
        <v>881</v>
      </c>
      <c r="F239" s="142" t="s">
        <v>882</v>
      </c>
      <c r="I239" s="134"/>
      <c r="J239" s="143">
        <f>BK239</f>
        <v>0</v>
      </c>
      <c r="L239" s="131"/>
      <c r="M239" s="136"/>
      <c r="N239" s="137"/>
      <c r="O239" s="137"/>
      <c r="P239" s="138">
        <f>P240</f>
        <v>0</v>
      </c>
      <c r="Q239" s="137"/>
      <c r="R239" s="138">
        <f>R240</f>
        <v>0</v>
      </c>
      <c r="S239" s="137"/>
      <c r="T239" s="139">
        <f>T240</f>
        <v>0</v>
      </c>
      <c r="AR239" s="132" t="s">
        <v>175</v>
      </c>
      <c r="AT239" s="140" t="s">
        <v>74</v>
      </c>
      <c r="AU239" s="140" t="s">
        <v>83</v>
      </c>
      <c r="AY239" s="132" t="s">
        <v>135</v>
      </c>
      <c r="BK239" s="141">
        <f>BK240</f>
        <v>0</v>
      </c>
    </row>
    <row r="240" spans="1:65" s="2" customFormat="1" ht="13.9" customHeight="1">
      <c r="A240" s="32"/>
      <c r="B240" s="144"/>
      <c r="C240" s="145" t="s">
        <v>550</v>
      </c>
      <c r="D240" s="145" t="s">
        <v>138</v>
      </c>
      <c r="E240" s="146" t="s">
        <v>883</v>
      </c>
      <c r="F240" s="147" t="s">
        <v>884</v>
      </c>
      <c r="G240" s="148" t="s">
        <v>885</v>
      </c>
      <c r="H240" s="149">
        <v>1</v>
      </c>
      <c r="I240" s="150"/>
      <c r="J240" s="151">
        <f>ROUND(I240*H240,2)</f>
        <v>0</v>
      </c>
      <c r="K240" s="152"/>
      <c r="L240" s="33"/>
      <c r="M240" s="198" t="s">
        <v>1</v>
      </c>
      <c r="N240" s="199" t="s">
        <v>40</v>
      </c>
      <c r="O240" s="200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7" t="s">
        <v>886</v>
      </c>
      <c r="AT240" s="157" t="s">
        <v>138</v>
      </c>
      <c r="AU240" s="157" t="s">
        <v>85</v>
      </c>
      <c r="AY240" s="17" t="s">
        <v>135</v>
      </c>
      <c r="BE240" s="158">
        <f>IF(N240="základní",J240,0)</f>
        <v>0</v>
      </c>
      <c r="BF240" s="158">
        <f>IF(N240="snížená",J240,0)</f>
        <v>0</v>
      </c>
      <c r="BG240" s="158">
        <f>IF(N240="zákl. přenesená",J240,0)</f>
        <v>0</v>
      </c>
      <c r="BH240" s="158">
        <f>IF(N240="sníž. přenesená",J240,0)</f>
        <v>0</v>
      </c>
      <c r="BI240" s="158">
        <f>IF(N240="nulová",J240,0)</f>
        <v>0</v>
      </c>
      <c r="BJ240" s="17" t="s">
        <v>83</v>
      </c>
      <c r="BK240" s="158">
        <f>ROUND(I240*H240,2)</f>
        <v>0</v>
      </c>
      <c r="BL240" s="17" t="s">
        <v>886</v>
      </c>
      <c r="BM240" s="157" t="s">
        <v>887</v>
      </c>
    </row>
    <row r="241" spans="1:31" s="2" customFormat="1" ht="6.95" customHeight="1">
      <c r="A241" s="32"/>
      <c r="B241" s="47"/>
      <c r="C241" s="48"/>
      <c r="D241" s="48"/>
      <c r="E241" s="48"/>
      <c r="F241" s="48"/>
      <c r="G241" s="48"/>
      <c r="H241" s="48"/>
      <c r="I241" s="48"/>
      <c r="J241" s="48"/>
      <c r="K241" s="48"/>
      <c r="L241" s="33"/>
      <c r="M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</row>
  </sheetData>
  <autoFilter ref="C132:K240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90"/>
  <sheetViews>
    <sheetView showGridLines="0" workbookViewId="0" topLeftCell="A188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2.28125" style="1" customWidth="1"/>
    <col min="9" max="10" width="21.421875" style="1" customWidth="1"/>
    <col min="11" max="11" width="21.421875" style="1" hidden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91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4.45" customHeight="1">
      <c r="B7" s="20"/>
      <c r="E7" s="261" t="str">
        <f>'Rekapitulace stavby'!K6</f>
        <v>Rekonstrukce soc. zázemí</v>
      </c>
      <c r="F7" s="262"/>
      <c r="G7" s="262"/>
      <c r="H7" s="262"/>
      <c r="L7" s="20"/>
    </row>
    <row r="8" spans="1:31" s="2" customFormat="1" ht="12" customHeight="1">
      <c r="A8" s="32"/>
      <c r="B8" s="33"/>
      <c r="C8" s="32"/>
      <c r="D8" s="27" t="s">
        <v>96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5" customHeight="1">
      <c r="A9" s="32"/>
      <c r="B9" s="33"/>
      <c r="C9" s="32"/>
      <c r="D9" s="32"/>
      <c r="E9" s="243" t="s">
        <v>888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3" t="str">
        <f>'Rekapitulace stavby'!E14</f>
        <v>Vyplň údaj</v>
      </c>
      <c r="F18" s="233"/>
      <c r="G18" s="233"/>
      <c r="H18" s="233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27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32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33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34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94"/>
      <c r="B27" s="95"/>
      <c r="C27" s="94"/>
      <c r="D27" s="94"/>
      <c r="E27" s="237" t="s">
        <v>1</v>
      </c>
      <c r="F27" s="237"/>
      <c r="G27" s="237"/>
      <c r="H27" s="23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35</v>
      </c>
      <c r="E30" s="32"/>
      <c r="F30" s="32"/>
      <c r="G30" s="32"/>
      <c r="H30" s="32"/>
      <c r="I30" s="32"/>
      <c r="J30" s="71">
        <f>ROUND(J130,2)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39</v>
      </c>
      <c r="E33" s="27" t="s">
        <v>40</v>
      </c>
      <c r="F33" s="99">
        <f>ROUND((SUM(BE130:BE189)),2)</f>
        <v>0</v>
      </c>
      <c r="G33" s="32"/>
      <c r="H33" s="32"/>
      <c r="I33" s="100">
        <v>0.21</v>
      </c>
      <c r="J33" s="99">
        <f>ROUND(((SUM(BE130:BE189))*I33),2)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41</v>
      </c>
      <c r="F34" s="99">
        <f>ROUND((SUM(BF130:BF189)),2)</f>
        <v>0</v>
      </c>
      <c r="G34" s="32"/>
      <c r="H34" s="32"/>
      <c r="I34" s="100">
        <v>0.15</v>
      </c>
      <c r="J34" s="99">
        <f>ROUND(((SUM(BF130:BF189))*I34),2)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42</v>
      </c>
      <c r="F35" s="99">
        <f>ROUND((SUM(BG130:BG189)),2)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43</v>
      </c>
      <c r="F36" s="99">
        <f>ROUND((SUM(BH130:BH189)),2)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44</v>
      </c>
      <c r="F37" s="99">
        <f>ROUND((SUM(BI130:BI189)),2)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45</v>
      </c>
      <c r="E39" s="60"/>
      <c r="F39" s="60"/>
      <c r="G39" s="103" t="s">
        <v>46</v>
      </c>
      <c r="H39" s="104" t="s">
        <v>47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07" t="s">
        <v>51</v>
      </c>
      <c r="G61" s="45" t="s">
        <v>50</v>
      </c>
      <c r="H61" s="35"/>
      <c r="I61" s="35"/>
      <c r="J61" s="108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07" t="s">
        <v>51</v>
      </c>
      <c r="G76" s="45" t="s">
        <v>50</v>
      </c>
      <c r="H76" s="35"/>
      <c r="I76" s="35"/>
      <c r="J76" s="108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5" customHeight="1">
      <c r="A85" s="32"/>
      <c r="B85" s="33"/>
      <c r="C85" s="32"/>
      <c r="D85" s="32"/>
      <c r="E85" s="261" t="str">
        <f>E7</f>
        <v>Rekonstrukce soc. zázemí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96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5" customHeight="1">
      <c r="A87" s="32"/>
      <c r="B87" s="33"/>
      <c r="C87" s="32"/>
      <c r="D87" s="32"/>
      <c r="E87" s="243" t="str">
        <f>E9</f>
        <v>03 - Vytápění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1. 11. 2020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6" customHeight="1">
      <c r="A91" s="32"/>
      <c r="B91" s="33"/>
      <c r="C91" s="27" t="s">
        <v>24</v>
      </c>
      <c r="D91" s="32"/>
      <c r="E91" s="32"/>
      <c r="F91" s="25" t="str">
        <f>E15</f>
        <v>Město Chotěboř</v>
      </c>
      <c r="G91" s="32"/>
      <c r="H91" s="32"/>
      <c r="I91" s="27" t="s">
        <v>30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6.45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32</v>
      </c>
      <c r="J92" s="30" t="str">
        <f>E24</f>
        <v>Ing. Milan Landsman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99</v>
      </c>
      <c r="D94" s="101"/>
      <c r="E94" s="101"/>
      <c r="F94" s="101"/>
      <c r="G94" s="101"/>
      <c r="H94" s="101"/>
      <c r="I94" s="101"/>
      <c r="J94" s="110" t="s">
        <v>100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101</v>
      </c>
      <c r="D96" s="32"/>
      <c r="E96" s="32"/>
      <c r="F96" s="32"/>
      <c r="G96" s="32"/>
      <c r="H96" s="32"/>
      <c r="I96" s="32"/>
      <c r="J96" s="71">
        <f>J130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102</v>
      </c>
    </row>
    <row r="97" spans="2:12" s="9" customFormat="1" ht="24.95" customHeight="1">
      <c r="B97" s="112"/>
      <c r="D97" s="113" t="s">
        <v>103</v>
      </c>
      <c r="E97" s="114"/>
      <c r="F97" s="114"/>
      <c r="G97" s="114"/>
      <c r="H97" s="114"/>
      <c r="I97" s="114"/>
      <c r="J97" s="115">
        <f>J131</f>
        <v>0</v>
      </c>
      <c r="L97" s="112"/>
    </row>
    <row r="98" spans="2:12" s="10" customFormat="1" ht="19.9" customHeight="1">
      <c r="B98" s="116"/>
      <c r="D98" s="117" t="s">
        <v>105</v>
      </c>
      <c r="E98" s="118"/>
      <c r="F98" s="118"/>
      <c r="G98" s="118"/>
      <c r="H98" s="118"/>
      <c r="I98" s="118"/>
      <c r="J98" s="119">
        <f>J132</f>
        <v>0</v>
      </c>
      <c r="L98" s="116"/>
    </row>
    <row r="99" spans="2:12" s="10" customFormat="1" ht="19.9" customHeight="1">
      <c r="B99" s="116"/>
      <c r="D99" s="117" t="s">
        <v>107</v>
      </c>
      <c r="E99" s="118"/>
      <c r="F99" s="118"/>
      <c r="G99" s="118"/>
      <c r="H99" s="118"/>
      <c r="I99" s="118"/>
      <c r="J99" s="119">
        <f>J135</f>
        <v>0</v>
      </c>
      <c r="L99" s="116"/>
    </row>
    <row r="100" spans="2:12" s="10" customFormat="1" ht="14.85" customHeight="1">
      <c r="B100" s="116"/>
      <c r="D100" s="117" t="s">
        <v>108</v>
      </c>
      <c r="E100" s="118"/>
      <c r="F100" s="118"/>
      <c r="G100" s="118"/>
      <c r="H100" s="118"/>
      <c r="I100" s="118"/>
      <c r="J100" s="119">
        <f>J138</f>
        <v>0</v>
      </c>
      <c r="L100" s="116"/>
    </row>
    <row r="101" spans="2:12" s="10" customFormat="1" ht="14.85" customHeight="1">
      <c r="B101" s="116"/>
      <c r="D101" s="117" t="s">
        <v>109</v>
      </c>
      <c r="E101" s="118"/>
      <c r="F101" s="118"/>
      <c r="G101" s="118"/>
      <c r="H101" s="118"/>
      <c r="I101" s="118"/>
      <c r="J101" s="119">
        <f>J140</f>
        <v>0</v>
      </c>
      <c r="L101" s="116"/>
    </row>
    <row r="102" spans="2:12" s="10" customFormat="1" ht="19.9" customHeight="1">
      <c r="B102" s="116"/>
      <c r="D102" s="117" t="s">
        <v>110</v>
      </c>
      <c r="E102" s="118"/>
      <c r="F102" s="118"/>
      <c r="G102" s="118"/>
      <c r="H102" s="118"/>
      <c r="I102" s="118"/>
      <c r="J102" s="119">
        <f>J142</f>
        <v>0</v>
      </c>
      <c r="L102" s="116"/>
    </row>
    <row r="103" spans="2:12" s="10" customFormat="1" ht="19.9" customHeight="1">
      <c r="B103" s="116"/>
      <c r="D103" s="117" t="s">
        <v>111</v>
      </c>
      <c r="E103" s="118"/>
      <c r="F103" s="118"/>
      <c r="G103" s="118"/>
      <c r="H103" s="118"/>
      <c r="I103" s="118"/>
      <c r="J103" s="119">
        <f>J148</f>
        <v>0</v>
      </c>
      <c r="L103" s="116"/>
    </row>
    <row r="104" spans="2:12" s="9" customFormat="1" ht="24.95" customHeight="1">
      <c r="B104" s="112"/>
      <c r="D104" s="113" t="s">
        <v>112</v>
      </c>
      <c r="E104" s="114"/>
      <c r="F104" s="114"/>
      <c r="G104" s="114"/>
      <c r="H104" s="114"/>
      <c r="I104" s="114"/>
      <c r="J104" s="115">
        <f>J150</f>
        <v>0</v>
      </c>
      <c r="L104" s="112"/>
    </row>
    <row r="105" spans="2:12" s="10" customFormat="1" ht="19.9" customHeight="1">
      <c r="B105" s="116"/>
      <c r="D105" s="117" t="s">
        <v>889</v>
      </c>
      <c r="E105" s="118"/>
      <c r="F105" s="118"/>
      <c r="G105" s="118"/>
      <c r="H105" s="118"/>
      <c r="I105" s="118"/>
      <c r="J105" s="119">
        <f>J151</f>
        <v>0</v>
      </c>
      <c r="L105" s="116"/>
    </row>
    <row r="106" spans="2:12" s="10" customFormat="1" ht="19.9" customHeight="1">
      <c r="B106" s="116"/>
      <c r="D106" s="117" t="s">
        <v>890</v>
      </c>
      <c r="E106" s="118"/>
      <c r="F106" s="118"/>
      <c r="G106" s="118"/>
      <c r="H106" s="118"/>
      <c r="I106" s="118"/>
      <c r="J106" s="119">
        <f>J164</f>
        <v>0</v>
      </c>
      <c r="L106" s="116"/>
    </row>
    <row r="107" spans="2:12" s="10" customFormat="1" ht="19.9" customHeight="1">
      <c r="B107" s="116"/>
      <c r="D107" s="117" t="s">
        <v>891</v>
      </c>
      <c r="E107" s="118"/>
      <c r="F107" s="118"/>
      <c r="G107" s="118"/>
      <c r="H107" s="118"/>
      <c r="I107" s="118"/>
      <c r="J107" s="119">
        <f>J172</f>
        <v>0</v>
      </c>
      <c r="L107" s="116"/>
    </row>
    <row r="108" spans="2:12" s="10" customFormat="1" ht="19.9" customHeight="1">
      <c r="B108" s="116"/>
      <c r="D108" s="117" t="s">
        <v>118</v>
      </c>
      <c r="E108" s="118"/>
      <c r="F108" s="118"/>
      <c r="G108" s="118"/>
      <c r="H108" s="118"/>
      <c r="I108" s="118"/>
      <c r="J108" s="119">
        <f>J183</f>
        <v>0</v>
      </c>
      <c r="L108" s="116"/>
    </row>
    <row r="109" spans="2:12" s="9" customFormat="1" ht="24.95" customHeight="1">
      <c r="B109" s="112"/>
      <c r="D109" s="113" t="s">
        <v>629</v>
      </c>
      <c r="E109" s="114"/>
      <c r="F109" s="114"/>
      <c r="G109" s="114"/>
      <c r="H109" s="114"/>
      <c r="I109" s="114"/>
      <c r="J109" s="115">
        <f>J187</f>
        <v>0</v>
      </c>
      <c r="L109" s="112"/>
    </row>
    <row r="110" spans="2:12" s="10" customFormat="1" ht="19.9" customHeight="1">
      <c r="B110" s="116"/>
      <c r="D110" s="117" t="s">
        <v>630</v>
      </c>
      <c r="E110" s="118"/>
      <c r="F110" s="118"/>
      <c r="G110" s="118"/>
      <c r="H110" s="118"/>
      <c r="I110" s="118"/>
      <c r="J110" s="119">
        <f>J188</f>
        <v>0</v>
      </c>
      <c r="L110" s="116"/>
    </row>
    <row r="111" spans="1:31" s="2" customFormat="1" ht="21.7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6" spans="1:31" s="2" customFormat="1" ht="6.95" customHeight="1">
      <c r="A116" s="32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4.95" customHeight="1">
      <c r="A117" s="32"/>
      <c r="B117" s="33"/>
      <c r="C117" s="21" t="s">
        <v>120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16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4.45" customHeight="1">
      <c r="A120" s="32"/>
      <c r="B120" s="33"/>
      <c r="C120" s="32"/>
      <c r="D120" s="32"/>
      <c r="E120" s="261" t="str">
        <f>E7</f>
        <v>Rekonstrukce soc. zázemí</v>
      </c>
      <c r="F120" s="262"/>
      <c r="G120" s="262"/>
      <c r="H120" s="26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96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4.45" customHeight="1">
      <c r="A122" s="32"/>
      <c r="B122" s="33"/>
      <c r="C122" s="32"/>
      <c r="D122" s="32"/>
      <c r="E122" s="243" t="str">
        <f>E9</f>
        <v>03 - Vytápění</v>
      </c>
      <c r="F122" s="260"/>
      <c r="G122" s="260"/>
      <c r="H122" s="260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20</v>
      </c>
      <c r="D124" s="32"/>
      <c r="E124" s="32"/>
      <c r="F124" s="25" t="str">
        <f>F12</f>
        <v xml:space="preserve"> </v>
      </c>
      <c r="G124" s="32"/>
      <c r="H124" s="32"/>
      <c r="I124" s="27" t="s">
        <v>22</v>
      </c>
      <c r="J124" s="55" t="str">
        <f>IF(J12="","",J12)</f>
        <v>1. 11. 2020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5.6" customHeight="1">
      <c r="A126" s="32"/>
      <c r="B126" s="33"/>
      <c r="C126" s="27" t="s">
        <v>24</v>
      </c>
      <c r="D126" s="32"/>
      <c r="E126" s="32"/>
      <c r="F126" s="25" t="str">
        <f>E15</f>
        <v>Město Chotěboř</v>
      </c>
      <c r="G126" s="32"/>
      <c r="H126" s="32"/>
      <c r="I126" s="27" t="s">
        <v>30</v>
      </c>
      <c r="J126" s="30" t="str">
        <f>E21</f>
        <v xml:space="preserve"> 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6.45" customHeight="1">
      <c r="A127" s="32"/>
      <c r="B127" s="33"/>
      <c r="C127" s="27" t="s">
        <v>28</v>
      </c>
      <c r="D127" s="32"/>
      <c r="E127" s="32"/>
      <c r="F127" s="25" t="str">
        <f>IF(E18="","",E18)</f>
        <v>Vyplň údaj</v>
      </c>
      <c r="G127" s="32"/>
      <c r="H127" s="32"/>
      <c r="I127" s="27" t="s">
        <v>32</v>
      </c>
      <c r="J127" s="30" t="str">
        <f>E24</f>
        <v>Ing. Milan Landsman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0.3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11" customFormat="1" ht="29.25" customHeight="1">
      <c r="A129" s="120"/>
      <c r="B129" s="121"/>
      <c r="C129" s="122" t="s">
        <v>121</v>
      </c>
      <c r="D129" s="123" t="s">
        <v>60</v>
      </c>
      <c r="E129" s="123" t="s">
        <v>56</v>
      </c>
      <c r="F129" s="123" t="s">
        <v>57</v>
      </c>
      <c r="G129" s="123" t="s">
        <v>122</v>
      </c>
      <c r="H129" s="123" t="s">
        <v>123</v>
      </c>
      <c r="I129" s="123" t="s">
        <v>124</v>
      </c>
      <c r="J129" s="124" t="s">
        <v>100</v>
      </c>
      <c r="K129" s="125" t="s">
        <v>125</v>
      </c>
      <c r="L129" s="126"/>
      <c r="M129" s="62" t="s">
        <v>1</v>
      </c>
      <c r="N129" s="63" t="s">
        <v>39</v>
      </c>
      <c r="O129" s="63" t="s">
        <v>126</v>
      </c>
      <c r="P129" s="63" t="s">
        <v>127</v>
      </c>
      <c r="Q129" s="63" t="s">
        <v>128</v>
      </c>
      <c r="R129" s="63" t="s">
        <v>129</v>
      </c>
      <c r="S129" s="63" t="s">
        <v>130</v>
      </c>
      <c r="T129" s="64" t="s">
        <v>131</v>
      </c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</row>
    <row r="130" spans="1:63" s="2" customFormat="1" ht="22.9" customHeight="1">
      <c r="A130" s="32"/>
      <c r="B130" s="33"/>
      <c r="C130" s="69" t="s">
        <v>132</v>
      </c>
      <c r="D130" s="32"/>
      <c r="E130" s="32"/>
      <c r="F130" s="32"/>
      <c r="G130" s="32"/>
      <c r="H130" s="32"/>
      <c r="I130" s="32"/>
      <c r="J130" s="127">
        <f>BK130</f>
        <v>0</v>
      </c>
      <c r="K130" s="32"/>
      <c r="L130" s="33"/>
      <c r="M130" s="65"/>
      <c r="N130" s="56"/>
      <c r="O130" s="66"/>
      <c r="P130" s="128">
        <f>P131+P150+P187</f>
        <v>0</v>
      </c>
      <c r="Q130" s="66"/>
      <c r="R130" s="128">
        <f>R131+R150+R187</f>
        <v>0.65726</v>
      </c>
      <c r="S130" s="66"/>
      <c r="T130" s="129">
        <f>T131+T150+T187</f>
        <v>2.7510842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74</v>
      </c>
      <c r="AU130" s="17" t="s">
        <v>102</v>
      </c>
      <c r="BK130" s="130">
        <f>BK131+BK150+BK187</f>
        <v>0</v>
      </c>
    </row>
    <row r="131" spans="2:63" s="12" customFormat="1" ht="25.9" customHeight="1">
      <c r="B131" s="131"/>
      <c r="D131" s="132" t="s">
        <v>74</v>
      </c>
      <c r="E131" s="133" t="s">
        <v>133</v>
      </c>
      <c r="F131" s="133" t="s">
        <v>134</v>
      </c>
      <c r="I131" s="134"/>
      <c r="J131" s="135">
        <f>BK131</f>
        <v>0</v>
      </c>
      <c r="L131" s="131"/>
      <c r="M131" s="136"/>
      <c r="N131" s="137"/>
      <c r="O131" s="137"/>
      <c r="P131" s="138">
        <f>P132+P135+P142+P148</f>
        <v>0</v>
      </c>
      <c r="Q131" s="137"/>
      <c r="R131" s="138">
        <f>R132+R135+R142+R148</f>
        <v>0.3805799999999999</v>
      </c>
      <c r="S131" s="137"/>
      <c r="T131" s="139">
        <f>T132+T135+T142+T148</f>
        <v>2.56</v>
      </c>
      <c r="AR131" s="132" t="s">
        <v>83</v>
      </c>
      <c r="AT131" s="140" t="s">
        <v>74</v>
      </c>
      <c r="AU131" s="140" t="s">
        <v>75</v>
      </c>
      <c r="AY131" s="132" t="s">
        <v>135</v>
      </c>
      <c r="BK131" s="141">
        <f>BK132+BK135+BK142+BK148</f>
        <v>0</v>
      </c>
    </row>
    <row r="132" spans="2:63" s="12" customFormat="1" ht="22.9" customHeight="1">
      <c r="B132" s="131"/>
      <c r="D132" s="132" t="s">
        <v>74</v>
      </c>
      <c r="E132" s="142" t="s">
        <v>173</v>
      </c>
      <c r="F132" s="142" t="s">
        <v>174</v>
      </c>
      <c r="I132" s="134"/>
      <c r="J132" s="143">
        <f>BK132</f>
        <v>0</v>
      </c>
      <c r="L132" s="131"/>
      <c r="M132" s="136"/>
      <c r="N132" s="137"/>
      <c r="O132" s="137"/>
      <c r="P132" s="138">
        <f>SUM(P133:P134)</f>
        <v>0</v>
      </c>
      <c r="Q132" s="137"/>
      <c r="R132" s="138">
        <f>SUM(R133:R134)</f>
        <v>0.37343999999999994</v>
      </c>
      <c r="S132" s="137"/>
      <c r="T132" s="139">
        <f>SUM(T133:T134)</f>
        <v>0</v>
      </c>
      <c r="AR132" s="132" t="s">
        <v>83</v>
      </c>
      <c r="AT132" s="140" t="s">
        <v>74</v>
      </c>
      <c r="AU132" s="140" t="s">
        <v>83</v>
      </c>
      <c r="AY132" s="132" t="s">
        <v>135</v>
      </c>
      <c r="BK132" s="141">
        <f>SUM(BK133:BK134)</f>
        <v>0</v>
      </c>
    </row>
    <row r="133" spans="1:65" s="2" customFormat="1" ht="22.15" customHeight="1">
      <c r="A133" s="32"/>
      <c r="B133" s="144"/>
      <c r="C133" s="145" t="s">
        <v>83</v>
      </c>
      <c r="D133" s="145" t="s">
        <v>138</v>
      </c>
      <c r="E133" s="146" t="s">
        <v>634</v>
      </c>
      <c r="F133" s="147" t="s">
        <v>635</v>
      </c>
      <c r="G133" s="148" t="s">
        <v>141</v>
      </c>
      <c r="H133" s="149">
        <v>9.6</v>
      </c>
      <c r="I133" s="150"/>
      <c r="J133" s="151">
        <f>ROUND(I133*H133,2)</f>
        <v>0</v>
      </c>
      <c r="K133" s="152"/>
      <c r="L133" s="33"/>
      <c r="M133" s="153" t="s">
        <v>1</v>
      </c>
      <c r="N133" s="154" t="s">
        <v>40</v>
      </c>
      <c r="O133" s="58"/>
      <c r="P133" s="155">
        <f>O133*H133</f>
        <v>0</v>
      </c>
      <c r="Q133" s="155">
        <v>0.0389</v>
      </c>
      <c r="R133" s="155">
        <f>Q133*H133</f>
        <v>0.37343999999999994</v>
      </c>
      <c r="S133" s="155">
        <v>0</v>
      </c>
      <c r="T133" s="156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7" t="s">
        <v>142</v>
      </c>
      <c r="AT133" s="157" t="s">
        <v>138</v>
      </c>
      <c r="AU133" s="157" t="s">
        <v>85</v>
      </c>
      <c r="AY133" s="17" t="s">
        <v>135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7" t="s">
        <v>83</v>
      </c>
      <c r="BK133" s="158">
        <f>ROUND(I133*H133,2)</f>
        <v>0</v>
      </c>
      <c r="BL133" s="17" t="s">
        <v>142</v>
      </c>
      <c r="BM133" s="157" t="s">
        <v>892</v>
      </c>
    </row>
    <row r="134" spans="2:51" s="14" customFormat="1" ht="12">
      <c r="B134" s="167"/>
      <c r="D134" s="160" t="s">
        <v>144</v>
      </c>
      <c r="E134" s="168" t="s">
        <v>1</v>
      </c>
      <c r="F134" s="169" t="s">
        <v>893</v>
      </c>
      <c r="H134" s="170">
        <v>9.6</v>
      </c>
      <c r="I134" s="171"/>
      <c r="L134" s="167"/>
      <c r="M134" s="172"/>
      <c r="N134" s="173"/>
      <c r="O134" s="173"/>
      <c r="P134" s="173"/>
      <c r="Q134" s="173"/>
      <c r="R134" s="173"/>
      <c r="S134" s="173"/>
      <c r="T134" s="174"/>
      <c r="AT134" s="168" t="s">
        <v>144</v>
      </c>
      <c r="AU134" s="168" t="s">
        <v>85</v>
      </c>
      <c r="AV134" s="14" t="s">
        <v>85</v>
      </c>
      <c r="AW134" s="14" t="s">
        <v>31</v>
      </c>
      <c r="AX134" s="14" t="s">
        <v>83</v>
      </c>
      <c r="AY134" s="168" t="s">
        <v>135</v>
      </c>
    </row>
    <row r="135" spans="2:63" s="12" customFormat="1" ht="22.9" customHeight="1">
      <c r="B135" s="131"/>
      <c r="D135" s="132" t="s">
        <v>74</v>
      </c>
      <c r="E135" s="142" t="s">
        <v>194</v>
      </c>
      <c r="F135" s="142" t="s">
        <v>257</v>
      </c>
      <c r="I135" s="134"/>
      <c r="J135" s="143">
        <f>BK135</f>
        <v>0</v>
      </c>
      <c r="L135" s="131"/>
      <c r="M135" s="136"/>
      <c r="N135" s="137"/>
      <c r="O135" s="137"/>
      <c r="P135" s="138">
        <f>P136+P137+P138+P140</f>
        <v>0</v>
      </c>
      <c r="Q135" s="137"/>
      <c r="R135" s="138">
        <f>R136+R137+R138+R140</f>
        <v>0.00714</v>
      </c>
      <c r="S135" s="137"/>
      <c r="T135" s="139">
        <f>T136+T137+T138+T140</f>
        <v>2.56</v>
      </c>
      <c r="AR135" s="132" t="s">
        <v>83</v>
      </c>
      <c r="AT135" s="140" t="s">
        <v>74</v>
      </c>
      <c r="AU135" s="140" t="s">
        <v>83</v>
      </c>
      <c r="AY135" s="132" t="s">
        <v>135</v>
      </c>
      <c r="BK135" s="141">
        <f>BK136+BK137+BK138+BK140</f>
        <v>0</v>
      </c>
    </row>
    <row r="136" spans="1:65" s="2" customFormat="1" ht="22.15" customHeight="1">
      <c r="A136" s="32"/>
      <c r="B136" s="144"/>
      <c r="C136" s="145" t="s">
        <v>85</v>
      </c>
      <c r="D136" s="145" t="s">
        <v>138</v>
      </c>
      <c r="E136" s="146" t="s">
        <v>638</v>
      </c>
      <c r="F136" s="147" t="s">
        <v>639</v>
      </c>
      <c r="G136" s="148" t="s">
        <v>220</v>
      </c>
      <c r="H136" s="149">
        <v>64</v>
      </c>
      <c r="I136" s="150"/>
      <c r="J136" s="151">
        <f>ROUND(I136*H136,2)</f>
        <v>0</v>
      </c>
      <c r="K136" s="152"/>
      <c r="L136" s="33"/>
      <c r="M136" s="153" t="s">
        <v>1</v>
      </c>
      <c r="N136" s="154" t="s">
        <v>40</v>
      </c>
      <c r="O136" s="58"/>
      <c r="P136" s="155">
        <f>O136*H136</f>
        <v>0</v>
      </c>
      <c r="Q136" s="155">
        <v>0</v>
      </c>
      <c r="R136" s="155">
        <f>Q136*H136</f>
        <v>0</v>
      </c>
      <c r="S136" s="155">
        <v>0.04</v>
      </c>
      <c r="T136" s="156">
        <f>S136*H136</f>
        <v>2.56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7" t="s">
        <v>142</v>
      </c>
      <c r="AT136" s="157" t="s">
        <v>138</v>
      </c>
      <c r="AU136" s="157" t="s">
        <v>85</v>
      </c>
      <c r="AY136" s="17" t="s">
        <v>135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7" t="s">
        <v>83</v>
      </c>
      <c r="BK136" s="158">
        <f>ROUND(I136*H136,2)</f>
        <v>0</v>
      </c>
      <c r="BL136" s="17" t="s">
        <v>142</v>
      </c>
      <c r="BM136" s="157" t="s">
        <v>894</v>
      </c>
    </row>
    <row r="137" spans="2:51" s="14" customFormat="1" ht="12">
      <c r="B137" s="167"/>
      <c r="D137" s="160" t="s">
        <v>144</v>
      </c>
      <c r="E137" s="168" t="s">
        <v>1</v>
      </c>
      <c r="F137" s="169" t="s">
        <v>895</v>
      </c>
      <c r="H137" s="170">
        <v>64</v>
      </c>
      <c r="I137" s="171"/>
      <c r="L137" s="167"/>
      <c r="M137" s="172"/>
      <c r="N137" s="173"/>
      <c r="O137" s="173"/>
      <c r="P137" s="173"/>
      <c r="Q137" s="173"/>
      <c r="R137" s="173"/>
      <c r="S137" s="173"/>
      <c r="T137" s="174"/>
      <c r="AT137" s="168" t="s">
        <v>144</v>
      </c>
      <c r="AU137" s="168" t="s">
        <v>85</v>
      </c>
      <c r="AV137" s="14" t="s">
        <v>85</v>
      </c>
      <c r="AW137" s="14" t="s">
        <v>31</v>
      </c>
      <c r="AX137" s="14" t="s">
        <v>83</v>
      </c>
      <c r="AY137" s="168" t="s">
        <v>135</v>
      </c>
    </row>
    <row r="138" spans="2:63" s="12" customFormat="1" ht="20.85" customHeight="1">
      <c r="B138" s="131"/>
      <c r="D138" s="132" t="s">
        <v>74</v>
      </c>
      <c r="E138" s="142" t="s">
        <v>269</v>
      </c>
      <c r="F138" s="142" t="s">
        <v>270</v>
      </c>
      <c r="I138" s="134"/>
      <c r="J138" s="143">
        <f>BK138</f>
        <v>0</v>
      </c>
      <c r="L138" s="131"/>
      <c r="M138" s="136"/>
      <c r="N138" s="137"/>
      <c r="O138" s="137"/>
      <c r="P138" s="138">
        <f>P139</f>
        <v>0</v>
      </c>
      <c r="Q138" s="137"/>
      <c r="R138" s="138">
        <f>R139</f>
        <v>0.00546</v>
      </c>
      <c r="S138" s="137"/>
      <c r="T138" s="139">
        <f>T139</f>
        <v>0</v>
      </c>
      <c r="AR138" s="132" t="s">
        <v>83</v>
      </c>
      <c r="AT138" s="140" t="s">
        <v>74</v>
      </c>
      <c r="AU138" s="140" t="s">
        <v>85</v>
      </c>
      <c r="AY138" s="132" t="s">
        <v>135</v>
      </c>
      <c r="BK138" s="141">
        <f>BK139</f>
        <v>0</v>
      </c>
    </row>
    <row r="139" spans="1:65" s="2" customFormat="1" ht="22.15" customHeight="1">
      <c r="A139" s="32"/>
      <c r="B139" s="144"/>
      <c r="C139" s="145" t="s">
        <v>136</v>
      </c>
      <c r="D139" s="145" t="s">
        <v>138</v>
      </c>
      <c r="E139" s="146" t="s">
        <v>272</v>
      </c>
      <c r="F139" s="147" t="s">
        <v>273</v>
      </c>
      <c r="G139" s="148" t="s">
        <v>141</v>
      </c>
      <c r="H139" s="149">
        <v>42</v>
      </c>
      <c r="I139" s="150"/>
      <c r="J139" s="151">
        <f>ROUND(I139*H139,2)</f>
        <v>0</v>
      </c>
      <c r="K139" s="152"/>
      <c r="L139" s="33"/>
      <c r="M139" s="153" t="s">
        <v>1</v>
      </c>
      <c r="N139" s="154" t="s">
        <v>40</v>
      </c>
      <c r="O139" s="58"/>
      <c r="P139" s="155">
        <f>O139*H139</f>
        <v>0</v>
      </c>
      <c r="Q139" s="155">
        <v>0.00013</v>
      </c>
      <c r="R139" s="155">
        <f>Q139*H139</f>
        <v>0.00546</v>
      </c>
      <c r="S139" s="155">
        <v>0</v>
      </c>
      <c r="T139" s="156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7" t="s">
        <v>142</v>
      </c>
      <c r="AT139" s="157" t="s">
        <v>138</v>
      </c>
      <c r="AU139" s="157" t="s">
        <v>136</v>
      </c>
      <c r="AY139" s="17" t="s">
        <v>135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7" t="s">
        <v>83</v>
      </c>
      <c r="BK139" s="158">
        <f>ROUND(I139*H139,2)</f>
        <v>0</v>
      </c>
      <c r="BL139" s="17" t="s">
        <v>142</v>
      </c>
      <c r="BM139" s="157" t="s">
        <v>896</v>
      </c>
    </row>
    <row r="140" spans="2:63" s="12" customFormat="1" ht="20.85" customHeight="1">
      <c r="B140" s="131"/>
      <c r="D140" s="132" t="s">
        <v>74</v>
      </c>
      <c r="E140" s="142" t="s">
        <v>275</v>
      </c>
      <c r="F140" s="142" t="s">
        <v>276</v>
      </c>
      <c r="I140" s="134"/>
      <c r="J140" s="143">
        <f>BK140</f>
        <v>0</v>
      </c>
      <c r="L140" s="131"/>
      <c r="M140" s="136"/>
      <c r="N140" s="137"/>
      <c r="O140" s="137"/>
      <c r="P140" s="138">
        <f>P141</f>
        <v>0</v>
      </c>
      <c r="Q140" s="137"/>
      <c r="R140" s="138">
        <f>R141</f>
        <v>0.00168</v>
      </c>
      <c r="S140" s="137"/>
      <c r="T140" s="139">
        <f>T141</f>
        <v>0</v>
      </c>
      <c r="AR140" s="132" t="s">
        <v>83</v>
      </c>
      <c r="AT140" s="140" t="s">
        <v>74</v>
      </c>
      <c r="AU140" s="140" t="s">
        <v>85</v>
      </c>
      <c r="AY140" s="132" t="s">
        <v>135</v>
      </c>
      <c r="BK140" s="141">
        <f>BK141</f>
        <v>0</v>
      </c>
    </row>
    <row r="141" spans="1:65" s="2" customFormat="1" ht="22.15" customHeight="1">
      <c r="A141" s="32"/>
      <c r="B141" s="144"/>
      <c r="C141" s="145" t="s">
        <v>142</v>
      </c>
      <c r="D141" s="145" t="s">
        <v>138</v>
      </c>
      <c r="E141" s="146" t="s">
        <v>278</v>
      </c>
      <c r="F141" s="147" t="s">
        <v>279</v>
      </c>
      <c r="G141" s="148" t="s">
        <v>141</v>
      </c>
      <c r="H141" s="149">
        <v>42</v>
      </c>
      <c r="I141" s="150"/>
      <c r="J141" s="151">
        <f>ROUND(I141*H141,2)</f>
        <v>0</v>
      </c>
      <c r="K141" s="152"/>
      <c r="L141" s="33"/>
      <c r="M141" s="153" t="s">
        <v>1</v>
      </c>
      <c r="N141" s="154" t="s">
        <v>40</v>
      </c>
      <c r="O141" s="58"/>
      <c r="P141" s="155">
        <f>O141*H141</f>
        <v>0</v>
      </c>
      <c r="Q141" s="155">
        <v>4E-05</v>
      </c>
      <c r="R141" s="155">
        <f>Q141*H141</f>
        <v>0.00168</v>
      </c>
      <c r="S141" s="155">
        <v>0</v>
      </c>
      <c r="T141" s="156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7" t="s">
        <v>142</v>
      </c>
      <c r="AT141" s="157" t="s">
        <v>138</v>
      </c>
      <c r="AU141" s="157" t="s">
        <v>136</v>
      </c>
      <c r="AY141" s="17" t="s">
        <v>135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7" t="s">
        <v>83</v>
      </c>
      <c r="BK141" s="158">
        <f>ROUND(I141*H141,2)</f>
        <v>0</v>
      </c>
      <c r="BL141" s="17" t="s">
        <v>142</v>
      </c>
      <c r="BM141" s="157" t="s">
        <v>897</v>
      </c>
    </row>
    <row r="142" spans="2:63" s="12" customFormat="1" ht="22.9" customHeight="1">
      <c r="B142" s="131"/>
      <c r="D142" s="132" t="s">
        <v>74</v>
      </c>
      <c r="E142" s="142" t="s">
        <v>281</v>
      </c>
      <c r="F142" s="142" t="s">
        <v>282</v>
      </c>
      <c r="I142" s="134"/>
      <c r="J142" s="143">
        <f>BK142</f>
        <v>0</v>
      </c>
      <c r="L142" s="131"/>
      <c r="M142" s="136"/>
      <c r="N142" s="137"/>
      <c r="O142" s="137"/>
      <c r="P142" s="138">
        <f>SUM(P143:P147)</f>
        <v>0</v>
      </c>
      <c r="Q142" s="137"/>
      <c r="R142" s="138">
        <f>SUM(R143:R147)</f>
        <v>0</v>
      </c>
      <c r="S142" s="137"/>
      <c r="T142" s="139">
        <f>SUM(T143:T147)</f>
        <v>0</v>
      </c>
      <c r="AR142" s="132" t="s">
        <v>83</v>
      </c>
      <c r="AT142" s="140" t="s">
        <v>74</v>
      </c>
      <c r="AU142" s="140" t="s">
        <v>83</v>
      </c>
      <c r="AY142" s="132" t="s">
        <v>135</v>
      </c>
      <c r="BK142" s="141">
        <f>SUM(BK143:BK147)</f>
        <v>0</v>
      </c>
    </row>
    <row r="143" spans="1:65" s="2" customFormat="1" ht="22.15" customHeight="1">
      <c r="A143" s="32"/>
      <c r="B143" s="144"/>
      <c r="C143" s="145" t="s">
        <v>175</v>
      </c>
      <c r="D143" s="145" t="s">
        <v>138</v>
      </c>
      <c r="E143" s="146" t="s">
        <v>284</v>
      </c>
      <c r="F143" s="147" t="s">
        <v>285</v>
      </c>
      <c r="G143" s="148" t="s">
        <v>203</v>
      </c>
      <c r="H143" s="149">
        <v>2.751</v>
      </c>
      <c r="I143" s="150"/>
      <c r="J143" s="151">
        <f>ROUND(I143*H143,2)</f>
        <v>0</v>
      </c>
      <c r="K143" s="152"/>
      <c r="L143" s="33"/>
      <c r="M143" s="153" t="s">
        <v>1</v>
      </c>
      <c r="N143" s="154" t="s">
        <v>40</v>
      </c>
      <c r="O143" s="58"/>
      <c r="P143" s="155">
        <f>O143*H143</f>
        <v>0</v>
      </c>
      <c r="Q143" s="155">
        <v>0</v>
      </c>
      <c r="R143" s="155">
        <f>Q143*H143</f>
        <v>0</v>
      </c>
      <c r="S143" s="155">
        <v>0</v>
      </c>
      <c r="T143" s="156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7" t="s">
        <v>142</v>
      </c>
      <c r="AT143" s="157" t="s">
        <v>138</v>
      </c>
      <c r="AU143" s="157" t="s">
        <v>85</v>
      </c>
      <c r="AY143" s="17" t="s">
        <v>135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7" t="s">
        <v>83</v>
      </c>
      <c r="BK143" s="158">
        <f>ROUND(I143*H143,2)</f>
        <v>0</v>
      </c>
      <c r="BL143" s="17" t="s">
        <v>142</v>
      </c>
      <c r="BM143" s="157" t="s">
        <v>898</v>
      </c>
    </row>
    <row r="144" spans="1:65" s="2" customFormat="1" ht="22.15" customHeight="1">
      <c r="A144" s="32"/>
      <c r="B144" s="144"/>
      <c r="C144" s="145" t="s">
        <v>173</v>
      </c>
      <c r="D144" s="145" t="s">
        <v>138</v>
      </c>
      <c r="E144" s="146" t="s">
        <v>288</v>
      </c>
      <c r="F144" s="147" t="s">
        <v>289</v>
      </c>
      <c r="G144" s="148" t="s">
        <v>203</v>
      </c>
      <c r="H144" s="149">
        <v>2.751</v>
      </c>
      <c r="I144" s="150"/>
      <c r="J144" s="151">
        <f>ROUND(I144*H144,2)</f>
        <v>0</v>
      </c>
      <c r="K144" s="152"/>
      <c r="L144" s="33"/>
      <c r="M144" s="153" t="s">
        <v>1</v>
      </c>
      <c r="N144" s="154" t="s">
        <v>40</v>
      </c>
      <c r="O144" s="58"/>
      <c r="P144" s="155">
        <f>O144*H144</f>
        <v>0</v>
      </c>
      <c r="Q144" s="155">
        <v>0</v>
      </c>
      <c r="R144" s="155">
        <f>Q144*H144</f>
        <v>0</v>
      </c>
      <c r="S144" s="155">
        <v>0</v>
      </c>
      <c r="T144" s="156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7" t="s">
        <v>142</v>
      </c>
      <c r="AT144" s="157" t="s">
        <v>138</v>
      </c>
      <c r="AU144" s="157" t="s">
        <v>85</v>
      </c>
      <c r="AY144" s="17" t="s">
        <v>135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7" t="s">
        <v>83</v>
      </c>
      <c r="BK144" s="158">
        <f>ROUND(I144*H144,2)</f>
        <v>0</v>
      </c>
      <c r="BL144" s="17" t="s">
        <v>142</v>
      </c>
      <c r="BM144" s="157" t="s">
        <v>899</v>
      </c>
    </row>
    <row r="145" spans="1:65" s="2" customFormat="1" ht="22.15" customHeight="1">
      <c r="A145" s="32"/>
      <c r="B145" s="144"/>
      <c r="C145" s="145" t="s">
        <v>186</v>
      </c>
      <c r="D145" s="145" t="s">
        <v>138</v>
      </c>
      <c r="E145" s="146" t="s">
        <v>292</v>
      </c>
      <c r="F145" s="147" t="s">
        <v>293</v>
      </c>
      <c r="G145" s="148" t="s">
        <v>203</v>
      </c>
      <c r="H145" s="149">
        <v>66.024</v>
      </c>
      <c r="I145" s="150"/>
      <c r="J145" s="151">
        <f>ROUND(I145*H145,2)</f>
        <v>0</v>
      </c>
      <c r="K145" s="152"/>
      <c r="L145" s="33"/>
      <c r="M145" s="153" t="s">
        <v>1</v>
      </c>
      <c r="N145" s="154" t="s">
        <v>40</v>
      </c>
      <c r="O145" s="58"/>
      <c r="P145" s="155">
        <f>O145*H145</f>
        <v>0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7" t="s">
        <v>142</v>
      </c>
      <c r="AT145" s="157" t="s">
        <v>138</v>
      </c>
      <c r="AU145" s="157" t="s">
        <v>85</v>
      </c>
      <c r="AY145" s="17" t="s">
        <v>135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7" t="s">
        <v>83</v>
      </c>
      <c r="BK145" s="158">
        <f>ROUND(I145*H145,2)</f>
        <v>0</v>
      </c>
      <c r="BL145" s="17" t="s">
        <v>142</v>
      </c>
      <c r="BM145" s="157" t="s">
        <v>900</v>
      </c>
    </row>
    <row r="146" spans="2:51" s="14" customFormat="1" ht="12">
      <c r="B146" s="167"/>
      <c r="D146" s="160" t="s">
        <v>144</v>
      </c>
      <c r="F146" s="169" t="s">
        <v>901</v>
      </c>
      <c r="H146" s="170">
        <v>66.024</v>
      </c>
      <c r="I146" s="171"/>
      <c r="L146" s="167"/>
      <c r="M146" s="172"/>
      <c r="N146" s="173"/>
      <c r="O146" s="173"/>
      <c r="P146" s="173"/>
      <c r="Q146" s="173"/>
      <c r="R146" s="173"/>
      <c r="S146" s="173"/>
      <c r="T146" s="174"/>
      <c r="AT146" s="168" t="s">
        <v>144</v>
      </c>
      <c r="AU146" s="168" t="s">
        <v>85</v>
      </c>
      <c r="AV146" s="14" t="s">
        <v>85</v>
      </c>
      <c r="AW146" s="14" t="s">
        <v>3</v>
      </c>
      <c r="AX146" s="14" t="s">
        <v>83</v>
      </c>
      <c r="AY146" s="168" t="s">
        <v>135</v>
      </c>
    </row>
    <row r="147" spans="1:65" s="2" customFormat="1" ht="22.15" customHeight="1">
      <c r="A147" s="32"/>
      <c r="B147" s="144"/>
      <c r="C147" s="145" t="s">
        <v>190</v>
      </c>
      <c r="D147" s="145" t="s">
        <v>138</v>
      </c>
      <c r="E147" s="146" t="s">
        <v>297</v>
      </c>
      <c r="F147" s="147" t="s">
        <v>298</v>
      </c>
      <c r="G147" s="148" t="s">
        <v>203</v>
      </c>
      <c r="H147" s="149">
        <v>2.751</v>
      </c>
      <c r="I147" s="150"/>
      <c r="J147" s="151">
        <f>ROUND(I147*H147,2)</f>
        <v>0</v>
      </c>
      <c r="K147" s="152"/>
      <c r="L147" s="33"/>
      <c r="M147" s="153" t="s">
        <v>1</v>
      </c>
      <c r="N147" s="154" t="s">
        <v>40</v>
      </c>
      <c r="O147" s="58"/>
      <c r="P147" s="155">
        <f>O147*H147</f>
        <v>0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7" t="s">
        <v>142</v>
      </c>
      <c r="AT147" s="157" t="s">
        <v>138</v>
      </c>
      <c r="AU147" s="157" t="s">
        <v>85</v>
      </c>
      <c r="AY147" s="17" t="s">
        <v>135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7" t="s">
        <v>83</v>
      </c>
      <c r="BK147" s="158">
        <f>ROUND(I147*H147,2)</f>
        <v>0</v>
      </c>
      <c r="BL147" s="17" t="s">
        <v>142</v>
      </c>
      <c r="BM147" s="157" t="s">
        <v>902</v>
      </c>
    </row>
    <row r="148" spans="2:63" s="12" customFormat="1" ht="22.9" customHeight="1">
      <c r="B148" s="131"/>
      <c r="D148" s="132" t="s">
        <v>74</v>
      </c>
      <c r="E148" s="142" t="s">
        <v>300</v>
      </c>
      <c r="F148" s="142" t="s">
        <v>301</v>
      </c>
      <c r="I148" s="134"/>
      <c r="J148" s="143">
        <f>BK148</f>
        <v>0</v>
      </c>
      <c r="L148" s="131"/>
      <c r="M148" s="136"/>
      <c r="N148" s="137"/>
      <c r="O148" s="137"/>
      <c r="P148" s="138">
        <f>P149</f>
        <v>0</v>
      </c>
      <c r="Q148" s="137"/>
      <c r="R148" s="138">
        <f>R149</f>
        <v>0</v>
      </c>
      <c r="S148" s="137"/>
      <c r="T148" s="139">
        <f>T149</f>
        <v>0</v>
      </c>
      <c r="AR148" s="132" t="s">
        <v>83</v>
      </c>
      <c r="AT148" s="140" t="s">
        <v>74</v>
      </c>
      <c r="AU148" s="140" t="s">
        <v>83</v>
      </c>
      <c r="AY148" s="132" t="s">
        <v>135</v>
      </c>
      <c r="BK148" s="141">
        <f>BK149</f>
        <v>0</v>
      </c>
    </row>
    <row r="149" spans="1:65" s="2" customFormat="1" ht="13.9" customHeight="1">
      <c r="A149" s="32"/>
      <c r="B149" s="144"/>
      <c r="C149" s="145" t="s">
        <v>194</v>
      </c>
      <c r="D149" s="145" t="s">
        <v>138</v>
      </c>
      <c r="E149" s="146" t="s">
        <v>303</v>
      </c>
      <c r="F149" s="147" t="s">
        <v>304</v>
      </c>
      <c r="G149" s="148" t="s">
        <v>203</v>
      </c>
      <c r="H149" s="149">
        <v>0.381</v>
      </c>
      <c r="I149" s="150"/>
      <c r="J149" s="151">
        <f>ROUND(I149*H149,2)</f>
        <v>0</v>
      </c>
      <c r="K149" s="152"/>
      <c r="L149" s="33"/>
      <c r="M149" s="153" t="s">
        <v>1</v>
      </c>
      <c r="N149" s="154" t="s">
        <v>40</v>
      </c>
      <c r="O149" s="58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142</v>
      </c>
      <c r="AT149" s="157" t="s">
        <v>138</v>
      </c>
      <c r="AU149" s="157" t="s">
        <v>85</v>
      </c>
      <c r="AY149" s="17" t="s">
        <v>135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7" t="s">
        <v>83</v>
      </c>
      <c r="BK149" s="158">
        <f>ROUND(I149*H149,2)</f>
        <v>0</v>
      </c>
      <c r="BL149" s="17" t="s">
        <v>142</v>
      </c>
      <c r="BM149" s="157" t="s">
        <v>903</v>
      </c>
    </row>
    <row r="150" spans="2:63" s="12" customFormat="1" ht="25.9" customHeight="1">
      <c r="B150" s="131"/>
      <c r="D150" s="132" t="s">
        <v>74</v>
      </c>
      <c r="E150" s="133" t="s">
        <v>306</v>
      </c>
      <c r="F150" s="133" t="s">
        <v>307</v>
      </c>
      <c r="I150" s="134"/>
      <c r="J150" s="135">
        <f>BK150</f>
        <v>0</v>
      </c>
      <c r="L150" s="131"/>
      <c r="M150" s="136"/>
      <c r="N150" s="137"/>
      <c r="O150" s="137"/>
      <c r="P150" s="138">
        <f>P151+P164+P172+P183</f>
        <v>0</v>
      </c>
      <c r="Q150" s="137"/>
      <c r="R150" s="138">
        <f>R151+R164+R172+R183</f>
        <v>0.27668</v>
      </c>
      <c r="S150" s="137"/>
      <c r="T150" s="139">
        <f>T151+T164+T172+T183</f>
        <v>0.19108420000000004</v>
      </c>
      <c r="AR150" s="132" t="s">
        <v>85</v>
      </c>
      <c r="AT150" s="140" t="s">
        <v>74</v>
      </c>
      <c r="AU150" s="140" t="s">
        <v>75</v>
      </c>
      <c r="AY150" s="132" t="s">
        <v>135</v>
      </c>
      <c r="BK150" s="141">
        <f>BK151+BK164+BK172+BK183</f>
        <v>0</v>
      </c>
    </row>
    <row r="151" spans="2:63" s="12" customFormat="1" ht="22.9" customHeight="1">
      <c r="B151" s="131"/>
      <c r="D151" s="132" t="s">
        <v>74</v>
      </c>
      <c r="E151" s="142" t="s">
        <v>904</v>
      </c>
      <c r="F151" s="142" t="s">
        <v>905</v>
      </c>
      <c r="I151" s="134"/>
      <c r="J151" s="143">
        <f>BK151</f>
        <v>0</v>
      </c>
      <c r="L151" s="131"/>
      <c r="M151" s="136"/>
      <c r="N151" s="137"/>
      <c r="O151" s="137"/>
      <c r="P151" s="138">
        <f>SUM(P152:P163)</f>
        <v>0</v>
      </c>
      <c r="Q151" s="137"/>
      <c r="R151" s="138">
        <f>SUM(R152:R163)</f>
        <v>0.05791000000000001</v>
      </c>
      <c r="S151" s="137"/>
      <c r="T151" s="139">
        <f>SUM(T152:T163)</f>
        <v>0.12780000000000002</v>
      </c>
      <c r="AR151" s="132" t="s">
        <v>85</v>
      </c>
      <c r="AT151" s="140" t="s">
        <v>74</v>
      </c>
      <c r="AU151" s="140" t="s">
        <v>83</v>
      </c>
      <c r="AY151" s="132" t="s">
        <v>135</v>
      </c>
      <c r="BK151" s="141">
        <f>SUM(BK152:BK163)</f>
        <v>0</v>
      </c>
    </row>
    <row r="152" spans="1:65" s="2" customFormat="1" ht="13.9" customHeight="1">
      <c r="A152" s="32"/>
      <c r="B152" s="144"/>
      <c r="C152" s="145" t="s">
        <v>200</v>
      </c>
      <c r="D152" s="145" t="s">
        <v>138</v>
      </c>
      <c r="E152" s="146" t="s">
        <v>906</v>
      </c>
      <c r="F152" s="147" t="s">
        <v>907</v>
      </c>
      <c r="G152" s="148" t="s">
        <v>220</v>
      </c>
      <c r="H152" s="149">
        <v>35</v>
      </c>
      <c r="I152" s="150"/>
      <c r="J152" s="151">
        <f aca="true" t="shared" si="0" ref="J152:J158">ROUND(I152*H152,2)</f>
        <v>0</v>
      </c>
      <c r="K152" s="152"/>
      <c r="L152" s="33"/>
      <c r="M152" s="153" t="s">
        <v>1</v>
      </c>
      <c r="N152" s="154" t="s">
        <v>40</v>
      </c>
      <c r="O152" s="58"/>
      <c r="P152" s="155">
        <f aca="true" t="shared" si="1" ref="P152:P158">O152*H152</f>
        <v>0</v>
      </c>
      <c r="Q152" s="155">
        <v>2E-05</v>
      </c>
      <c r="R152" s="155">
        <f aca="true" t="shared" si="2" ref="R152:R158">Q152*H152</f>
        <v>0.0007000000000000001</v>
      </c>
      <c r="S152" s="155">
        <v>0.001</v>
      </c>
      <c r="T152" s="156">
        <f aca="true" t="shared" si="3" ref="T152:T158">S152*H152</f>
        <v>0.035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7" t="s">
        <v>237</v>
      </c>
      <c r="AT152" s="157" t="s">
        <v>138</v>
      </c>
      <c r="AU152" s="157" t="s">
        <v>85</v>
      </c>
      <c r="AY152" s="17" t="s">
        <v>135</v>
      </c>
      <c r="BE152" s="158">
        <f aca="true" t="shared" si="4" ref="BE152:BE158">IF(N152="základní",J152,0)</f>
        <v>0</v>
      </c>
      <c r="BF152" s="158">
        <f aca="true" t="shared" si="5" ref="BF152:BF158">IF(N152="snížená",J152,0)</f>
        <v>0</v>
      </c>
      <c r="BG152" s="158">
        <f aca="true" t="shared" si="6" ref="BG152:BG158">IF(N152="zákl. přenesená",J152,0)</f>
        <v>0</v>
      </c>
      <c r="BH152" s="158">
        <f aca="true" t="shared" si="7" ref="BH152:BH158">IF(N152="sníž. přenesená",J152,0)</f>
        <v>0</v>
      </c>
      <c r="BI152" s="158">
        <f aca="true" t="shared" si="8" ref="BI152:BI158">IF(N152="nulová",J152,0)</f>
        <v>0</v>
      </c>
      <c r="BJ152" s="17" t="s">
        <v>83</v>
      </c>
      <c r="BK152" s="158">
        <f aca="true" t="shared" si="9" ref="BK152:BK158">ROUND(I152*H152,2)</f>
        <v>0</v>
      </c>
      <c r="BL152" s="17" t="s">
        <v>237</v>
      </c>
      <c r="BM152" s="157" t="s">
        <v>908</v>
      </c>
    </row>
    <row r="153" spans="1:65" s="2" customFormat="1" ht="13.9" customHeight="1">
      <c r="A153" s="32"/>
      <c r="B153" s="144"/>
      <c r="C153" s="145" t="s">
        <v>207</v>
      </c>
      <c r="D153" s="145" t="s">
        <v>138</v>
      </c>
      <c r="E153" s="146" t="s">
        <v>909</v>
      </c>
      <c r="F153" s="147" t="s">
        <v>910</v>
      </c>
      <c r="G153" s="148" t="s">
        <v>220</v>
      </c>
      <c r="H153" s="149">
        <v>29</v>
      </c>
      <c r="I153" s="150"/>
      <c r="J153" s="151">
        <f t="shared" si="0"/>
        <v>0</v>
      </c>
      <c r="K153" s="152"/>
      <c r="L153" s="33"/>
      <c r="M153" s="153" t="s">
        <v>1</v>
      </c>
      <c r="N153" s="154" t="s">
        <v>40</v>
      </c>
      <c r="O153" s="58"/>
      <c r="P153" s="155">
        <f t="shared" si="1"/>
        <v>0</v>
      </c>
      <c r="Q153" s="155">
        <v>2E-05</v>
      </c>
      <c r="R153" s="155">
        <f t="shared" si="2"/>
        <v>0.00058</v>
      </c>
      <c r="S153" s="155">
        <v>0.0032</v>
      </c>
      <c r="T153" s="156">
        <f t="shared" si="3"/>
        <v>0.09280000000000001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7" t="s">
        <v>237</v>
      </c>
      <c r="AT153" s="157" t="s">
        <v>138</v>
      </c>
      <c r="AU153" s="157" t="s">
        <v>85</v>
      </c>
      <c r="AY153" s="17" t="s">
        <v>135</v>
      </c>
      <c r="BE153" s="158">
        <f t="shared" si="4"/>
        <v>0</v>
      </c>
      <c r="BF153" s="158">
        <f t="shared" si="5"/>
        <v>0</v>
      </c>
      <c r="BG153" s="158">
        <f t="shared" si="6"/>
        <v>0</v>
      </c>
      <c r="BH153" s="158">
        <f t="shared" si="7"/>
        <v>0</v>
      </c>
      <c r="BI153" s="158">
        <f t="shared" si="8"/>
        <v>0</v>
      </c>
      <c r="BJ153" s="17" t="s">
        <v>83</v>
      </c>
      <c r="BK153" s="158">
        <f t="shared" si="9"/>
        <v>0</v>
      </c>
      <c r="BL153" s="17" t="s">
        <v>237</v>
      </c>
      <c r="BM153" s="157" t="s">
        <v>911</v>
      </c>
    </row>
    <row r="154" spans="1:65" s="2" customFormat="1" ht="13.9" customHeight="1">
      <c r="A154" s="32"/>
      <c r="B154" s="144"/>
      <c r="C154" s="145" t="s">
        <v>213</v>
      </c>
      <c r="D154" s="145" t="s">
        <v>138</v>
      </c>
      <c r="E154" s="146" t="s">
        <v>912</v>
      </c>
      <c r="F154" s="147" t="s">
        <v>913</v>
      </c>
      <c r="G154" s="148" t="s">
        <v>220</v>
      </c>
      <c r="H154" s="149">
        <v>35</v>
      </c>
      <c r="I154" s="150"/>
      <c r="J154" s="151">
        <f t="shared" si="0"/>
        <v>0</v>
      </c>
      <c r="K154" s="152"/>
      <c r="L154" s="33"/>
      <c r="M154" s="153" t="s">
        <v>1</v>
      </c>
      <c r="N154" s="154" t="s">
        <v>40</v>
      </c>
      <c r="O154" s="58"/>
      <c r="P154" s="155">
        <f t="shared" si="1"/>
        <v>0</v>
      </c>
      <c r="Q154" s="155">
        <v>0.00046</v>
      </c>
      <c r="R154" s="155">
        <f t="shared" si="2"/>
        <v>0.0161</v>
      </c>
      <c r="S154" s="155">
        <v>0</v>
      </c>
      <c r="T154" s="156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7" t="s">
        <v>237</v>
      </c>
      <c r="AT154" s="157" t="s">
        <v>138</v>
      </c>
      <c r="AU154" s="157" t="s">
        <v>85</v>
      </c>
      <c r="AY154" s="17" t="s">
        <v>135</v>
      </c>
      <c r="BE154" s="158">
        <f t="shared" si="4"/>
        <v>0</v>
      </c>
      <c r="BF154" s="158">
        <f t="shared" si="5"/>
        <v>0</v>
      </c>
      <c r="BG154" s="158">
        <f t="shared" si="6"/>
        <v>0</v>
      </c>
      <c r="BH154" s="158">
        <f t="shared" si="7"/>
        <v>0</v>
      </c>
      <c r="BI154" s="158">
        <f t="shared" si="8"/>
        <v>0</v>
      </c>
      <c r="BJ154" s="17" t="s">
        <v>83</v>
      </c>
      <c r="BK154" s="158">
        <f t="shared" si="9"/>
        <v>0</v>
      </c>
      <c r="BL154" s="17" t="s">
        <v>237</v>
      </c>
      <c r="BM154" s="157" t="s">
        <v>914</v>
      </c>
    </row>
    <row r="155" spans="1:65" s="2" customFormat="1" ht="13.9" customHeight="1">
      <c r="A155" s="32"/>
      <c r="B155" s="144"/>
      <c r="C155" s="145" t="s">
        <v>217</v>
      </c>
      <c r="D155" s="145" t="s">
        <v>138</v>
      </c>
      <c r="E155" s="146" t="s">
        <v>915</v>
      </c>
      <c r="F155" s="147" t="s">
        <v>916</v>
      </c>
      <c r="G155" s="148" t="s">
        <v>220</v>
      </c>
      <c r="H155" s="149">
        <v>14</v>
      </c>
      <c r="I155" s="150"/>
      <c r="J155" s="151">
        <f t="shared" si="0"/>
        <v>0</v>
      </c>
      <c r="K155" s="152"/>
      <c r="L155" s="33"/>
      <c r="M155" s="153" t="s">
        <v>1</v>
      </c>
      <c r="N155" s="154" t="s">
        <v>40</v>
      </c>
      <c r="O155" s="58"/>
      <c r="P155" s="155">
        <f t="shared" si="1"/>
        <v>0</v>
      </c>
      <c r="Q155" s="155">
        <v>0.00057</v>
      </c>
      <c r="R155" s="155">
        <f t="shared" si="2"/>
        <v>0.00798</v>
      </c>
      <c r="S155" s="155">
        <v>0</v>
      </c>
      <c r="T155" s="156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7" t="s">
        <v>237</v>
      </c>
      <c r="AT155" s="157" t="s">
        <v>138</v>
      </c>
      <c r="AU155" s="157" t="s">
        <v>85</v>
      </c>
      <c r="AY155" s="17" t="s">
        <v>135</v>
      </c>
      <c r="BE155" s="158">
        <f t="shared" si="4"/>
        <v>0</v>
      </c>
      <c r="BF155" s="158">
        <f t="shared" si="5"/>
        <v>0</v>
      </c>
      <c r="BG155" s="158">
        <f t="shared" si="6"/>
        <v>0</v>
      </c>
      <c r="BH155" s="158">
        <f t="shared" si="7"/>
        <v>0</v>
      </c>
      <c r="BI155" s="158">
        <f t="shared" si="8"/>
        <v>0</v>
      </c>
      <c r="BJ155" s="17" t="s">
        <v>83</v>
      </c>
      <c r="BK155" s="158">
        <f t="shared" si="9"/>
        <v>0</v>
      </c>
      <c r="BL155" s="17" t="s">
        <v>237</v>
      </c>
      <c r="BM155" s="157" t="s">
        <v>917</v>
      </c>
    </row>
    <row r="156" spans="1:65" s="2" customFormat="1" ht="22.15" customHeight="1">
      <c r="A156" s="32"/>
      <c r="B156" s="144"/>
      <c r="C156" s="145" t="s">
        <v>228</v>
      </c>
      <c r="D156" s="145" t="s">
        <v>138</v>
      </c>
      <c r="E156" s="146" t="s">
        <v>918</v>
      </c>
      <c r="F156" s="147" t="s">
        <v>919</v>
      </c>
      <c r="G156" s="148" t="s">
        <v>220</v>
      </c>
      <c r="H156" s="149">
        <v>15</v>
      </c>
      <c r="I156" s="150"/>
      <c r="J156" s="151">
        <f t="shared" si="0"/>
        <v>0</v>
      </c>
      <c r="K156" s="152"/>
      <c r="L156" s="33"/>
      <c r="M156" s="153" t="s">
        <v>1</v>
      </c>
      <c r="N156" s="154" t="s">
        <v>40</v>
      </c>
      <c r="O156" s="58"/>
      <c r="P156" s="155">
        <f t="shared" si="1"/>
        <v>0</v>
      </c>
      <c r="Q156" s="155">
        <v>0.00127</v>
      </c>
      <c r="R156" s="155">
        <f t="shared" si="2"/>
        <v>0.01905</v>
      </c>
      <c r="S156" s="155">
        <v>0</v>
      </c>
      <c r="T156" s="156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7" t="s">
        <v>237</v>
      </c>
      <c r="AT156" s="157" t="s">
        <v>138</v>
      </c>
      <c r="AU156" s="157" t="s">
        <v>85</v>
      </c>
      <c r="AY156" s="17" t="s">
        <v>135</v>
      </c>
      <c r="BE156" s="158">
        <f t="shared" si="4"/>
        <v>0</v>
      </c>
      <c r="BF156" s="158">
        <f t="shared" si="5"/>
        <v>0</v>
      </c>
      <c r="BG156" s="158">
        <f t="shared" si="6"/>
        <v>0</v>
      </c>
      <c r="BH156" s="158">
        <f t="shared" si="7"/>
        <v>0</v>
      </c>
      <c r="BI156" s="158">
        <f t="shared" si="8"/>
        <v>0</v>
      </c>
      <c r="BJ156" s="17" t="s">
        <v>83</v>
      </c>
      <c r="BK156" s="158">
        <f t="shared" si="9"/>
        <v>0</v>
      </c>
      <c r="BL156" s="17" t="s">
        <v>237</v>
      </c>
      <c r="BM156" s="157" t="s">
        <v>920</v>
      </c>
    </row>
    <row r="157" spans="1:65" s="2" customFormat="1" ht="22.15" customHeight="1">
      <c r="A157" s="32"/>
      <c r="B157" s="144"/>
      <c r="C157" s="145" t="s">
        <v>8</v>
      </c>
      <c r="D157" s="145" t="s">
        <v>138</v>
      </c>
      <c r="E157" s="146" t="s">
        <v>921</v>
      </c>
      <c r="F157" s="147" t="s">
        <v>922</v>
      </c>
      <c r="G157" s="148" t="s">
        <v>327</v>
      </c>
      <c r="H157" s="149">
        <v>2</v>
      </c>
      <c r="I157" s="150"/>
      <c r="J157" s="151">
        <f t="shared" si="0"/>
        <v>0</v>
      </c>
      <c r="K157" s="152"/>
      <c r="L157" s="33"/>
      <c r="M157" s="153" t="s">
        <v>1</v>
      </c>
      <c r="N157" s="154" t="s">
        <v>40</v>
      </c>
      <c r="O157" s="58"/>
      <c r="P157" s="155">
        <f t="shared" si="1"/>
        <v>0</v>
      </c>
      <c r="Q157" s="155">
        <v>5E-05</v>
      </c>
      <c r="R157" s="155">
        <f t="shared" si="2"/>
        <v>0.0001</v>
      </c>
      <c r="S157" s="155">
        <v>0</v>
      </c>
      <c r="T157" s="156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7" t="s">
        <v>237</v>
      </c>
      <c r="AT157" s="157" t="s">
        <v>138</v>
      </c>
      <c r="AU157" s="157" t="s">
        <v>85</v>
      </c>
      <c r="AY157" s="17" t="s">
        <v>135</v>
      </c>
      <c r="BE157" s="158">
        <f t="shared" si="4"/>
        <v>0</v>
      </c>
      <c r="BF157" s="158">
        <f t="shared" si="5"/>
        <v>0</v>
      </c>
      <c r="BG157" s="158">
        <f t="shared" si="6"/>
        <v>0</v>
      </c>
      <c r="BH157" s="158">
        <f t="shared" si="7"/>
        <v>0</v>
      </c>
      <c r="BI157" s="158">
        <f t="shared" si="8"/>
        <v>0</v>
      </c>
      <c r="BJ157" s="17" t="s">
        <v>83</v>
      </c>
      <c r="BK157" s="158">
        <f t="shared" si="9"/>
        <v>0</v>
      </c>
      <c r="BL157" s="17" t="s">
        <v>237</v>
      </c>
      <c r="BM157" s="157" t="s">
        <v>923</v>
      </c>
    </row>
    <row r="158" spans="1:65" s="2" customFormat="1" ht="13.9" customHeight="1">
      <c r="A158" s="32"/>
      <c r="B158" s="144"/>
      <c r="C158" s="145" t="s">
        <v>237</v>
      </c>
      <c r="D158" s="145" t="s">
        <v>138</v>
      </c>
      <c r="E158" s="146" t="s">
        <v>924</v>
      </c>
      <c r="F158" s="147" t="s">
        <v>925</v>
      </c>
      <c r="G158" s="148" t="s">
        <v>220</v>
      </c>
      <c r="H158" s="149">
        <v>64</v>
      </c>
      <c r="I158" s="150"/>
      <c r="J158" s="151">
        <f t="shared" si="0"/>
        <v>0</v>
      </c>
      <c r="K158" s="152"/>
      <c r="L158" s="33"/>
      <c r="M158" s="153" t="s">
        <v>1</v>
      </c>
      <c r="N158" s="154" t="s">
        <v>40</v>
      </c>
      <c r="O158" s="58"/>
      <c r="P158" s="155">
        <f t="shared" si="1"/>
        <v>0</v>
      </c>
      <c r="Q158" s="155">
        <v>0</v>
      </c>
      <c r="R158" s="155">
        <f t="shared" si="2"/>
        <v>0</v>
      </c>
      <c r="S158" s="155">
        <v>0</v>
      </c>
      <c r="T158" s="156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7" t="s">
        <v>237</v>
      </c>
      <c r="AT158" s="157" t="s">
        <v>138</v>
      </c>
      <c r="AU158" s="157" t="s">
        <v>85</v>
      </c>
      <c r="AY158" s="17" t="s">
        <v>135</v>
      </c>
      <c r="BE158" s="158">
        <f t="shared" si="4"/>
        <v>0</v>
      </c>
      <c r="BF158" s="158">
        <f t="shared" si="5"/>
        <v>0</v>
      </c>
      <c r="BG158" s="158">
        <f t="shared" si="6"/>
        <v>0</v>
      </c>
      <c r="BH158" s="158">
        <f t="shared" si="7"/>
        <v>0</v>
      </c>
      <c r="BI158" s="158">
        <f t="shared" si="8"/>
        <v>0</v>
      </c>
      <c r="BJ158" s="17" t="s">
        <v>83</v>
      </c>
      <c r="BK158" s="158">
        <f t="shared" si="9"/>
        <v>0</v>
      </c>
      <c r="BL158" s="17" t="s">
        <v>237</v>
      </c>
      <c r="BM158" s="157" t="s">
        <v>926</v>
      </c>
    </row>
    <row r="159" spans="2:51" s="14" customFormat="1" ht="12">
      <c r="B159" s="167"/>
      <c r="D159" s="160" t="s">
        <v>144</v>
      </c>
      <c r="E159" s="168" t="s">
        <v>1</v>
      </c>
      <c r="F159" s="169" t="s">
        <v>895</v>
      </c>
      <c r="H159" s="170">
        <v>64</v>
      </c>
      <c r="I159" s="171"/>
      <c r="L159" s="167"/>
      <c r="M159" s="172"/>
      <c r="N159" s="173"/>
      <c r="O159" s="173"/>
      <c r="P159" s="173"/>
      <c r="Q159" s="173"/>
      <c r="R159" s="173"/>
      <c r="S159" s="173"/>
      <c r="T159" s="174"/>
      <c r="AT159" s="168" t="s">
        <v>144</v>
      </c>
      <c r="AU159" s="168" t="s">
        <v>85</v>
      </c>
      <c r="AV159" s="14" t="s">
        <v>85</v>
      </c>
      <c r="AW159" s="14" t="s">
        <v>31</v>
      </c>
      <c r="AX159" s="14" t="s">
        <v>83</v>
      </c>
      <c r="AY159" s="168" t="s">
        <v>135</v>
      </c>
    </row>
    <row r="160" spans="1:65" s="2" customFormat="1" ht="22.15" customHeight="1">
      <c r="A160" s="32"/>
      <c r="B160" s="144"/>
      <c r="C160" s="145" t="s">
        <v>241</v>
      </c>
      <c r="D160" s="145" t="s">
        <v>138</v>
      </c>
      <c r="E160" s="146" t="s">
        <v>927</v>
      </c>
      <c r="F160" s="147" t="s">
        <v>928</v>
      </c>
      <c r="G160" s="148" t="s">
        <v>220</v>
      </c>
      <c r="H160" s="149">
        <v>49</v>
      </c>
      <c r="I160" s="150"/>
      <c r="J160" s="151">
        <f>ROUND(I160*H160,2)</f>
        <v>0</v>
      </c>
      <c r="K160" s="152"/>
      <c r="L160" s="33"/>
      <c r="M160" s="153" t="s">
        <v>1</v>
      </c>
      <c r="N160" s="154" t="s">
        <v>40</v>
      </c>
      <c r="O160" s="58"/>
      <c r="P160" s="155">
        <f>O160*H160</f>
        <v>0</v>
      </c>
      <c r="Q160" s="155">
        <v>0.0002</v>
      </c>
      <c r="R160" s="155">
        <f>Q160*H160</f>
        <v>0.0098</v>
      </c>
      <c r="S160" s="155">
        <v>0</v>
      </c>
      <c r="T160" s="156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7" t="s">
        <v>237</v>
      </c>
      <c r="AT160" s="157" t="s">
        <v>138</v>
      </c>
      <c r="AU160" s="157" t="s">
        <v>85</v>
      </c>
      <c r="AY160" s="17" t="s">
        <v>135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7" t="s">
        <v>83</v>
      </c>
      <c r="BK160" s="158">
        <f>ROUND(I160*H160,2)</f>
        <v>0</v>
      </c>
      <c r="BL160" s="17" t="s">
        <v>237</v>
      </c>
      <c r="BM160" s="157" t="s">
        <v>929</v>
      </c>
    </row>
    <row r="161" spans="1:65" s="2" customFormat="1" ht="22.15" customHeight="1">
      <c r="A161" s="32"/>
      <c r="B161" s="144"/>
      <c r="C161" s="145" t="s">
        <v>249</v>
      </c>
      <c r="D161" s="145" t="s">
        <v>138</v>
      </c>
      <c r="E161" s="146" t="s">
        <v>930</v>
      </c>
      <c r="F161" s="147" t="s">
        <v>931</v>
      </c>
      <c r="G161" s="148" t="s">
        <v>220</v>
      </c>
      <c r="H161" s="149">
        <v>15</v>
      </c>
      <c r="I161" s="150"/>
      <c r="J161" s="151">
        <f>ROUND(I161*H161,2)</f>
        <v>0</v>
      </c>
      <c r="K161" s="152"/>
      <c r="L161" s="33"/>
      <c r="M161" s="153" t="s">
        <v>1</v>
      </c>
      <c r="N161" s="154" t="s">
        <v>40</v>
      </c>
      <c r="O161" s="58"/>
      <c r="P161" s="155">
        <f>O161*H161</f>
        <v>0</v>
      </c>
      <c r="Q161" s="155">
        <v>0.00024</v>
      </c>
      <c r="R161" s="155">
        <f>Q161*H161</f>
        <v>0.0036</v>
      </c>
      <c r="S161" s="155">
        <v>0</v>
      </c>
      <c r="T161" s="156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7" t="s">
        <v>237</v>
      </c>
      <c r="AT161" s="157" t="s">
        <v>138</v>
      </c>
      <c r="AU161" s="157" t="s">
        <v>85</v>
      </c>
      <c r="AY161" s="17" t="s">
        <v>135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7" t="s">
        <v>83</v>
      </c>
      <c r="BK161" s="158">
        <f>ROUND(I161*H161,2)</f>
        <v>0</v>
      </c>
      <c r="BL161" s="17" t="s">
        <v>237</v>
      </c>
      <c r="BM161" s="157" t="s">
        <v>932</v>
      </c>
    </row>
    <row r="162" spans="1:65" s="2" customFormat="1" ht="22.15" customHeight="1">
      <c r="A162" s="32"/>
      <c r="B162" s="144"/>
      <c r="C162" s="145" t="s">
        <v>253</v>
      </c>
      <c r="D162" s="145" t="s">
        <v>138</v>
      </c>
      <c r="E162" s="146" t="s">
        <v>933</v>
      </c>
      <c r="F162" s="147" t="s">
        <v>934</v>
      </c>
      <c r="G162" s="148" t="s">
        <v>203</v>
      </c>
      <c r="H162" s="149">
        <v>0.058</v>
      </c>
      <c r="I162" s="150"/>
      <c r="J162" s="151">
        <f>ROUND(I162*H162,2)</f>
        <v>0</v>
      </c>
      <c r="K162" s="152"/>
      <c r="L162" s="33"/>
      <c r="M162" s="153" t="s">
        <v>1</v>
      </c>
      <c r="N162" s="154" t="s">
        <v>40</v>
      </c>
      <c r="O162" s="58"/>
      <c r="P162" s="155">
        <f>O162*H162</f>
        <v>0</v>
      </c>
      <c r="Q162" s="155">
        <v>0</v>
      </c>
      <c r="R162" s="155">
        <f>Q162*H162</f>
        <v>0</v>
      </c>
      <c r="S162" s="155">
        <v>0</v>
      </c>
      <c r="T162" s="156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7" t="s">
        <v>237</v>
      </c>
      <c r="AT162" s="157" t="s">
        <v>138</v>
      </c>
      <c r="AU162" s="157" t="s">
        <v>85</v>
      </c>
      <c r="AY162" s="17" t="s">
        <v>135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7" t="s">
        <v>83</v>
      </c>
      <c r="BK162" s="158">
        <f>ROUND(I162*H162,2)</f>
        <v>0</v>
      </c>
      <c r="BL162" s="17" t="s">
        <v>237</v>
      </c>
      <c r="BM162" s="157" t="s">
        <v>935</v>
      </c>
    </row>
    <row r="163" spans="1:65" s="2" customFormat="1" ht="22.15" customHeight="1">
      <c r="A163" s="32"/>
      <c r="B163" s="144"/>
      <c r="C163" s="145" t="s">
        <v>258</v>
      </c>
      <c r="D163" s="145" t="s">
        <v>138</v>
      </c>
      <c r="E163" s="146" t="s">
        <v>936</v>
      </c>
      <c r="F163" s="147" t="s">
        <v>937</v>
      </c>
      <c r="G163" s="148" t="s">
        <v>203</v>
      </c>
      <c r="H163" s="149">
        <v>0.058</v>
      </c>
      <c r="I163" s="150"/>
      <c r="J163" s="151">
        <f>ROUND(I163*H163,2)</f>
        <v>0</v>
      </c>
      <c r="K163" s="152"/>
      <c r="L163" s="33"/>
      <c r="M163" s="153" t="s">
        <v>1</v>
      </c>
      <c r="N163" s="154" t="s">
        <v>40</v>
      </c>
      <c r="O163" s="58"/>
      <c r="P163" s="155">
        <f>O163*H163</f>
        <v>0</v>
      </c>
      <c r="Q163" s="155">
        <v>0</v>
      </c>
      <c r="R163" s="155">
        <f>Q163*H163</f>
        <v>0</v>
      </c>
      <c r="S163" s="155">
        <v>0</v>
      </c>
      <c r="T163" s="15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7" t="s">
        <v>237</v>
      </c>
      <c r="AT163" s="157" t="s">
        <v>138</v>
      </c>
      <c r="AU163" s="157" t="s">
        <v>85</v>
      </c>
      <c r="AY163" s="17" t="s">
        <v>135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7" t="s">
        <v>83</v>
      </c>
      <c r="BK163" s="158">
        <f>ROUND(I163*H163,2)</f>
        <v>0</v>
      </c>
      <c r="BL163" s="17" t="s">
        <v>237</v>
      </c>
      <c r="BM163" s="157" t="s">
        <v>938</v>
      </c>
    </row>
    <row r="164" spans="2:63" s="12" customFormat="1" ht="22.9" customHeight="1">
      <c r="B164" s="131"/>
      <c r="D164" s="132" t="s">
        <v>74</v>
      </c>
      <c r="E164" s="142" t="s">
        <v>939</v>
      </c>
      <c r="F164" s="142" t="s">
        <v>940</v>
      </c>
      <c r="I164" s="134"/>
      <c r="J164" s="143">
        <f>BK164</f>
        <v>0</v>
      </c>
      <c r="L164" s="131"/>
      <c r="M164" s="136"/>
      <c r="N164" s="137"/>
      <c r="O164" s="137"/>
      <c r="P164" s="138">
        <f>SUM(P165:P171)</f>
        <v>0</v>
      </c>
      <c r="Q164" s="137"/>
      <c r="R164" s="138">
        <f>SUM(R165:R171)</f>
        <v>0.00605</v>
      </c>
      <c r="S164" s="137"/>
      <c r="T164" s="139">
        <f>SUM(T165:T171)</f>
        <v>0</v>
      </c>
      <c r="AR164" s="132" t="s">
        <v>85</v>
      </c>
      <c r="AT164" s="140" t="s">
        <v>74</v>
      </c>
      <c r="AU164" s="140" t="s">
        <v>83</v>
      </c>
      <c r="AY164" s="132" t="s">
        <v>135</v>
      </c>
      <c r="BK164" s="141">
        <f>SUM(BK165:BK171)</f>
        <v>0</v>
      </c>
    </row>
    <row r="165" spans="1:65" s="2" customFormat="1" ht="22.15" customHeight="1">
      <c r="A165" s="32"/>
      <c r="B165" s="144"/>
      <c r="C165" s="145" t="s">
        <v>7</v>
      </c>
      <c r="D165" s="145" t="s">
        <v>138</v>
      </c>
      <c r="E165" s="146" t="s">
        <v>941</v>
      </c>
      <c r="F165" s="147" t="s">
        <v>942</v>
      </c>
      <c r="G165" s="148" t="s">
        <v>327</v>
      </c>
      <c r="H165" s="149">
        <v>1</v>
      </c>
      <c r="I165" s="150"/>
      <c r="J165" s="151">
        <f aca="true" t="shared" si="10" ref="J165:J171">ROUND(I165*H165,2)</f>
        <v>0</v>
      </c>
      <c r="K165" s="152"/>
      <c r="L165" s="33"/>
      <c r="M165" s="153" t="s">
        <v>1</v>
      </c>
      <c r="N165" s="154" t="s">
        <v>40</v>
      </c>
      <c r="O165" s="58"/>
      <c r="P165" s="155">
        <f aca="true" t="shared" si="11" ref="P165:P171">O165*H165</f>
        <v>0</v>
      </c>
      <c r="Q165" s="155">
        <v>0.00062</v>
      </c>
      <c r="R165" s="155">
        <f aca="true" t="shared" si="12" ref="R165:R171">Q165*H165</f>
        <v>0.00062</v>
      </c>
      <c r="S165" s="155">
        <v>0</v>
      </c>
      <c r="T165" s="156">
        <f aca="true" t="shared" si="13" ref="T165:T171"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7" t="s">
        <v>237</v>
      </c>
      <c r="AT165" s="157" t="s">
        <v>138</v>
      </c>
      <c r="AU165" s="157" t="s">
        <v>85</v>
      </c>
      <c r="AY165" s="17" t="s">
        <v>135</v>
      </c>
      <c r="BE165" s="158">
        <f aca="true" t="shared" si="14" ref="BE165:BE171">IF(N165="základní",J165,0)</f>
        <v>0</v>
      </c>
      <c r="BF165" s="158">
        <f aca="true" t="shared" si="15" ref="BF165:BF171">IF(N165="snížená",J165,0)</f>
        <v>0</v>
      </c>
      <c r="BG165" s="158">
        <f aca="true" t="shared" si="16" ref="BG165:BG171">IF(N165="zákl. přenesená",J165,0)</f>
        <v>0</v>
      </c>
      <c r="BH165" s="158">
        <f aca="true" t="shared" si="17" ref="BH165:BH171">IF(N165="sníž. přenesená",J165,0)</f>
        <v>0</v>
      </c>
      <c r="BI165" s="158">
        <f aca="true" t="shared" si="18" ref="BI165:BI171">IF(N165="nulová",J165,0)</f>
        <v>0</v>
      </c>
      <c r="BJ165" s="17" t="s">
        <v>83</v>
      </c>
      <c r="BK165" s="158">
        <f aca="true" t="shared" si="19" ref="BK165:BK171">ROUND(I165*H165,2)</f>
        <v>0</v>
      </c>
      <c r="BL165" s="17" t="s">
        <v>237</v>
      </c>
      <c r="BM165" s="157" t="s">
        <v>943</v>
      </c>
    </row>
    <row r="166" spans="1:65" s="2" customFormat="1" ht="22.15" customHeight="1">
      <c r="A166" s="32"/>
      <c r="B166" s="144"/>
      <c r="C166" s="145" t="s">
        <v>271</v>
      </c>
      <c r="D166" s="145" t="s">
        <v>138</v>
      </c>
      <c r="E166" s="146" t="s">
        <v>944</v>
      </c>
      <c r="F166" s="147" t="s">
        <v>945</v>
      </c>
      <c r="G166" s="148" t="s">
        <v>327</v>
      </c>
      <c r="H166" s="149">
        <v>6</v>
      </c>
      <c r="I166" s="150"/>
      <c r="J166" s="151">
        <f t="shared" si="10"/>
        <v>0</v>
      </c>
      <c r="K166" s="152"/>
      <c r="L166" s="33"/>
      <c r="M166" s="153" t="s">
        <v>1</v>
      </c>
      <c r="N166" s="154" t="s">
        <v>40</v>
      </c>
      <c r="O166" s="58"/>
      <c r="P166" s="155">
        <f t="shared" si="11"/>
        <v>0</v>
      </c>
      <c r="Q166" s="155">
        <v>0.00029</v>
      </c>
      <c r="R166" s="155">
        <f t="shared" si="12"/>
        <v>0.00174</v>
      </c>
      <c r="S166" s="155">
        <v>0</v>
      </c>
      <c r="T166" s="156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7" t="s">
        <v>237</v>
      </c>
      <c r="AT166" s="157" t="s">
        <v>138</v>
      </c>
      <c r="AU166" s="157" t="s">
        <v>85</v>
      </c>
      <c r="AY166" s="17" t="s">
        <v>135</v>
      </c>
      <c r="BE166" s="158">
        <f t="shared" si="14"/>
        <v>0</v>
      </c>
      <c r="BF166" s="158">
        <f t="shared" si="15"/>
        <v>0</v>
      </c>
      <c r="BG166" s="158">
        <f t="shared" si="16"/>
        <v>0</v>
      </c>
      <c r="BH166" s="158">
        <f t="shared" si="17"/>
        <v>0</v>
      </c>
      <c r="BI166" s="158">
        <f t="shared" si="18"/>
        <v>0</v>
      </c>
      <c r="BJ166" s="17" t="s">
        <v>83</v>
      </c>
      <c r="BK166" s="158">
        <f t="shared" si="19"/>
        <v>0</v>
      </c>
      <c r="BL166" s="17" t="s">
        <v>237</v>
      </c>
      <c r="BM166" s="157" t="s">
        <v>946</v>
      </c>
    </row>
    <row r="167" spans="1:65" s="2" customFormat="1" ht="13.9" customHeight="1">
      <c r="A167" s="32"/>
      <c r="B167" s="144"/>
      <c r="C167" s="145" t="s">
        <v>277</v>
      </c>
      <c r="D167" s="145" t="s">
        <v>138</v>
      </c>
      <c r="E167" s="146" t="s">
        <v>947</v>
      </c>
      <c r="F167" s="147" t="s">
        <v>948</v>
      </c>
      <c r="G167" s="148" t="s">
        <v>327</v>
      </c>
      <c r="H167" s="149">
        <v>6</v>
      </c>
      <c r="I167" s="150"/>
      <c r="J167" s="151">
        <f t="shared" si="10"/>
        <v>0</v>
      </c>
      <c r="K167" s="152"/>
      <c r="L167" s="33"/>
      <c r="M167" s="153" t="s">
        <v>1</v>
      </c>
      <c r="N167" s="154" t="s">
        <v>40</v>
      </c>
      <c r="O167" s="58"/>
      <c r="P167" s="155">
        <f t="shared" si="11"/>
        <v>0</v>
      </c>
      <c r="Q167" s="155">
        <v>0.00026</v>
      </c>
      <c r="R167" s="155">
        <f t="shared" si="12"/>
        <v>0.0015599999999999998</v>
      </c>
      <c r="S167" s="155">
        <v>0</v>
      </c>
      <c r="T167" s="156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7" t="s">
        <v>237</v>
      </c>
      <c r="AT167" s="157" t="s">
        <v>138</v>
      </c>
      <c r="AU167" s="157" t="s">
        <v>85</v>
      </c>
      <c r="AY167" s="17" t="s">
        <v>135</v>
      </c>
      <c r="BE167" s="158">
        <f t="shared" si="14"/>
        <v>0</v>
      </c>
      <c r="BF167" s="158">
        <f t="shared" si="15"/>
        <v>0</v>
      </c>
      <c r="BG167" s="158">
        <f t="shared" si="16"/>
        <v>0</v>
      </c>
      <c r="BH167" s="158">
        <f t="shared" si="17"/>
        <v>0</v>
      </c>
      <c r="BI167" s="158">
        <f t="shared" si="18"/>
        <v>0</v>
      </c>
      <c r="BJ167" s="17" t="s">
        <v>83</v>
      </c>
      <c r="BK167" s="158">
        <f t="shared" si="19"/>
        <v>0</v>
      </c>
      <c r="BL167" s="17" t="s">
        <v>237</v>
      </c>
      <c r="BM167" s="157" t="s">
        <v>949</v>
      </c>
    </row>
    <row r="168" spans="1:65" s="2" customFormat="1" ht="13.9" customHeight="1">
      <c r="A168" s="32"/>
      <c r="B168" s="144"/>
      <c r="C168" s="145" t="s">
        <v>283</v>
      </c>
      <c r="D168" s="145" t="s">
        <v>138</v>
      </c>
      <c r="E168" s="146" t="s">
        <v>950</v>
      </c>
      <c r="F168" s="147" t="s">
        <v>951</v>
      </c>
      <c r="G168" s="148" t="s">
        <v>327</v>
      </c>
      <c r="H168" s="149">
        <v>3</v>
      </c>
      <c r="I168" s="150"/>
      <c r="J168" s="151">
        <f t="shared" si="10"/>
        <v>0</v>
      </c>
      <c r="K168" s="152"/>
      <c r="L168" s="33"/>
      <c r="M168" s="153" t="s">
        <v>1</v>
      </c>
      <c r="N168" s="154" t="s">
        <v>40</v>
      </c>
      <c r="O168" s="58"/>
      <c r="P168" s="155">
        <f t="shared" si="11"/>
        <v>0</v>
      </c>
      <c r="Q168" s="155">
        <v>0.00021</v>
      </c>
      <c r="R168" s="155">
        <f t="shared" si="12"/>
        <v>0.00063</v>
      </c>
      <c r="S168" s="155">
        <v>0</v>
      </c>
      <c r="T168" s="156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7" t="s">
        <v>237</v>
      </c>
      <c r="AT168" s="157" t="s">
        <v>138</v>
      </c>
      <c r="AU168" s="157" t="s">
        <v>85</v>
      </c>
      <c r="AY168" s="17" t="s">
        <v>135</v>
      </c>
      <c r="BE168" s="158">
        <f t="shared" si="14"/>
        <v>0</v>
      </c>
      <c r="BF168" s="158">
        <f t="shared" si="15"/>
        <v>0</v>
      </c>
      <c r="BG168" s="158">
        <f t="shared" si="16"/>
        <v>0</v>
      </c>
      <c r="BH168" s="158">
        <f t="shared" si="17"/>
        <v>0</v>
      </c>
      <c r="BI168" s="158">
        <f t="shared" si="18"/>
        <v>0</v>
      </c>
      <c r="BJ168" s="17" t="s">
        <v>83</v>
      </c>
      <c r="BK168" s="158">
        <f t="shared" si="19"/>
        <v>0</v>
      </c>
      <c r="BL168" s="17" t="s">
        <v>237</v>
      </c>
      <c r="BM168" s="157" t="s">
        <v>952</v>
      </c>
    </row>
    <row r="169" spans="1:65" s="2" customFormat="1" ht="13.9" customHeight="1">
      <c r="A169" s="32"/>
      <c r="B169" s="144"/>
      <c r="C169" s="145" t="s">
        <v>287</v>
      </c>
      <c r="D169" s="145" t="s">
        <v>138</v>
      </c>
      <c r="E169" s="146" t="s">
        <v>953</v>
      </c>
      <c r="F169" s="147" t="s">
        <v>954</v>
      </c>
      <c r="G169" s="148" t="s">
        <v>327</v>
      </c>
      <c r="H169" s="149">
        <v>3</v>
      </c>
      <c r="I169" s="150"/>
      <c r="J169" s="151">
        <f t="shared" si="10"/>
        <v>0</v>
      </c>
      <c r="K169" s="152"/>
      <c r="L169" s="33"/>
      <c r="M169" s="153" t="s">
        <v>1</v>
      </c>
      <c r="N169" s="154" t="s">
        <v>40</v>
      </c>
      <c r="O169" s="58"/>
      <c r="P169" s="155">
        <f t="shared" si="11"/>
        <v>0</v>
      </c>
      <c r="Q169" s="155">
        <v>0.0005</v>
      </c>
      <c r="R169" s="155">
        <f t="shared" si="12"/>
        <v>0.0015</v>
      </c>
      <c r="S169" s="155">
        <v>0</v>
      </c>
      <c r="T169" s="156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7" t="s">
        <v>237</v>
      </c>
      <c r="AT169" s="157" t="s">
        <v>138</v>
      </c>
      <c r="AU169" s="157" t="s">
        <v>85</v>
      </c>
      <c r="AY169" s="17" t="s">
        <v>135</v>
      </c>
      <c r="BE169" s="158">
        <f t="shared" si="14"/>
        <v>0</v>
      </c>
      <c r="BF169" s="158">
        <f t="shared" si="15"/>
        <v>0</v>
      </c>
      <c r="BG169" s="158">
        <f t="shared" si="16"/>
        <v>0</v>
      </c>
      <c r="BH169" s="158">
        <f t="shared" si="17"/>
        <v>0</v>
      </c>
      <c r="BI169" s="158">
        <f t="shared" si="18"/>
        <v>0</v>
      </c>
      <c r="BJ169" s="17" t="s">
        <v>83</v>
      </c>
      <c r="BK169" s="158">
        <f t="shared" si="19"/>
        <v>0</v>
      </c>
      <c r="BL169" s="17" t="s">
        <v>237</v>
      </c>
      <c r="BM169" s="157" t="s">
        <v>955</v>
      </c>
    </row>
    <row r="170" spans="1:65" s="2" customFormat="1" ht="13.9" customHeight="1">
      <c r="A170" s="32"/>
      <c r="B170" s="144"/>
      <c r="C170" s="145" t="s">
        <v>291</v>
      </c>
      <c r="D170" s="145" t="s">
        <v>138</v>
      </c>
      <c r="E170" s="146" t="s">
        <v>956</v>
      </c>
      <c r="F170" s="147" t="s">
        <v>957</v>
      </c>
      <c r="G170" s="148" t="s">
        <v>203</v>
      </c>
      <c r="H170" s="149">
        <v>0.006</v>
      </c>
      <c r="I170" s="150"/>
      <c r="J170" s="151">
        <f t="shared" si="10"/>
        <v>0</v>
      </c>
      <c r="K170" s="152"/>
      <c r="L170" s="33"/>
      <c r="M170" s="153" t="s">
        <v>1</v>
      </c>
      <c r="N170" s="154" t="s">
        <v>40</v>
      </c>
      <c r="O170" s="58"/>
      <c r="P170" s="155">
        <f t="shared" si="11"/>
        <v>0</v>
      </c>
      <c r="Q170" s="155">
        <v>0</v>
      </c>
      <c r="R170" s="155">
        <f t="shared" si="12"/>
        <v>0</v>
      </c>
      <c r="S170" s="155">
        <v>0</v>
      </c>
      <c r="T170" s="156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7" t="s">
        <v>237</v>
      </c>
      <c r="AT170" s="157" t="s">
        <v>138</v>
      </c>
      <c r="AU170" s="157" t="s">
        <v>85</v>
      </c>
      <c r="AY170" s="17" t="s">
        <v>135</v>
      </c>
      <c r="BE170" s="158">
        <f t="shared" si="14"/>
        <v>0</v>
      </c>
      <c r="BF170" s="158">
        <f t="shared" si="15"/>
        <v>0</v>
      </c>
      <c r="BG170" s="158">
        <f t="shared" si="16"/>
        <v>0</v>
      </c>
      <c r="BH170" s="158">
        <f t="shared" si="17"/>
        <v>0</v>
      </c>
      <c r="BI170" s="158">
        <f t="shared" si="18"/>
        <v>0</v>
      </c>
      <c r="BJ170" s="17" t="s">
        <v>83</v>
      </c>
      <c r="BK170" s="158">
        <f t="shared" si="19"/>
        <v>0</v>
      </c>
      <c r="BL170" s="17" t="s">
        <v>237</v>
      </c>
      <c r="BM170" s="157" t="s">
        <v>958</v>
      </c>
    </row>
    <row r="171" spans="1:65" s="2" customFormat="1" ht="22.15" customHeight="1">
      <c r="A171" s="32"/>
      <c r="B171" s="144"/>
      <c r="C171" s="145" t="s">
        <v>296</v>
      </c>
      <c r="D171" s="145" t="s">
        <v>138</v>
      </c>
      <c r="E171" s="146" t="s">
        <v>959</v>
      </c>
      <c r="F171" s="147" t="s">
        <v>960</v>
      </c>
      <c r="G171" s="148" t="s">
        <v>203</v>
      </c>
      <c r="H171" s="149">
        <v>0.006</v>
      </c>
      <c r="I171" s="150"/>
      <c r="J171" s="151">
        <f t="shared" si="10"/>
        <v>0</v>
      </c>
      <c r="K171" s="152"/>
      <c r="L171" s="33"/>
      <c r="M171" s="153" t="s">
        <v>1</v>
      </c>
      <c r="N171" s="154" t="s">
        <v>40</v>
      </c>
      <c r="O171" s="58"/>
      <c r="P171" s="155">
        <f t="shared" si="11"/>
        <v>0</v>
      </c>
      <c r="Q171" s="155">
        <v>0</v>
      </c>
      <c r="R171" s="155">
        <f t="shared" si="12"/>
        <v>0</v>
      </c>
      <c r="S171" s="155">
        <v>0</v>
      </c>
      <c r="T171" s="156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7" t="s">
        <v>237</v>
      </c>
      <c r="AT171" s="157" t="s">
        <v>138</v>
      </c>
      <c r="AU171" s="157" t="s">
        <v>85</v>
      </c>
      <c r="AY171" s="17" t="s">
        <v>135</v>
      </c>
      <c r="BE171" s="158">
        <f t="shared" si="14"/>
        <v>0</v>
      </c>
      <c r="BF171" s="158">
        <f t="shared" si="15"/>
        <v>0</v>
      </c>
      <c r="BG171" s="158">
        <f t="shared" si="16"/>
        <v>0</v>
      </c>
      <c r="BH171" s="158">
        <f t="shared" si="17"/>
        <v>0</v>
      </c>
      <c r="BI171" s="158">
        <f t="shared" si="18"/>
        <v>0</v>
      </c>
      <c r="BJ171" s="17" t="s">
        <v>83</v>
      </c>
      <c r="BK171" s="158">
        <f t="shared" si="19"/>
        <v>0</v>
      </c>
      <c r="BL171" s="17" t="s">
        <v>237</v>
      </c>
      <c r="BM171" s="157" t="s">
        <v>961</v>
      </c>
    </row>
    <row r="172" spans="2:63" s="12" customFormat="1" ht="22.9" customHeight="1">
      <c r="B172" s="131"/>
      <c r="D172" s="132" t="s">
        <v>74</v>
      </c>
      <c r="E172" s="142" t="s">
        <v>962</v>
      </c>
      <c r="F172" s="142" t="s">
        <v>963</v>
      </c>
      <c r="I172" s="134"/>
      <c r="J172" s="143">
        <f>BK172</f>
        <v>0</v>
      </c>
      <c r="L172" s="131"/>
      <c r="M172" s="136"/>
      <c r="N172" s="137"/>
      <c r="O172" s="137"/>
      <c r="P172" s="138">
        <f>SUM(P173:P182)</f>
        <v>0</v>
      </c>
      <c r="Q172" s="137"/>
      <c r="R172" s="138">
        <f>SUM(R173:R182)</f>
        <v>0.20567999999999997</v>
      </c>
      <c r="S172" s="137"/>
      <c r="T172" s="139">
        <f>SUM(T173:T182)</f>
        <v>0.0632842</v>
      </c>
      <c r="AR172" s="132" t="s">
        <v>85</v>
      </c>
      <c r="AT172" s="140" t="s">
        <v>74</v>
      </c>
      <c r="AU172" s="140" t="s">
        <v>83</v>
      </c>
      <c r="AY172" s="132" t="s">
        <v>135</v>
      </c>
      <c r="BK172" s="141">
        <f>SUM(BK173:BK182)</f>
        <v>0</v>
      </c>
    </row>
    <row r="173" spans="1:65" s="2" customFormat="1" ht="22.15" customHeight="1">
      <c r="A173" s="32"/>
      <c r="B173" s="144"/>
      <c r="C173" s="145" t="s">
        <v>302</v>
      </c>
      <c r="D173" s="145" t="s">
        <v>138</v>
      </c>
      <c r="E173" s="146" t="s">
        <v>964</v>
      </c>
      <c r="F173" s="147" t="s">
        <v>965</v>
      </c>
      <c r="G173" s="148" t="s">
        <v>327</v>
      </c>
      <c r="H173" s="149">
        <v>6</v>
      </c>
      <c r="I173" s="150"/>
      <c r="J173" s="151">
        <f>ROUND(I173*H173,2)</f>
        <v>0</v>
      </c>
      <c r="K173" s="152"/>
      <c r="L173" s="33"/>
      <c r="M173" s="153" t="s">
        <v>1</v>
      </c>
      <c r="N173" s="154" t="s">
        <v>40</v>
      </c>
      <c r="O173" s="58"/>
      <c r="P173" s="155">
        <f>O173*H173</f>
        <v>0</v>
      </c>
      <c r="Q173" s="155">
        <v>0</v>
      </c>
      <c r="R173" s="155">
        <f>Q173*H173</f>
        <v>0</v>
      </c>
      <c r="S173" s="155">
        <v>0</v>
      </c>
      <c r="T173" s="156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7" t="s">
        <v>237</v>
      </c>
      <c r="AT173" s="157" t="s">
        <v>138</v>
      </c>
      <c r="AU173" s="157" t="s">
        <v>85</v>
      </c>
      <c r="AY173" s="17" t="s">
        <v>135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7" t="s">
        <v>83</v>
      </c>
      <c r="BK173" s="158">
        <f>ROUND(I173*H173,2)</f>
        <v>0</v>
      </c>
      <c r="BL173" s="17" t="s">
        <v>237</v>
      </c>
      <c r="BM173" s="157" t="s">
        <v>966</v>
      </c>
    </row>
    <row r="174" spans="1:65" s="2" customFormat="1" ht="13.9" customHeight="1">
      <c r="A174" s="32"/>
      <c r="B174" s="144"/>
      <c r="C174" s="145" t="s">
        <v>310</v>
      </c>
      <c r="D174" s="145" t="s">
        <v>138</v>
      </c>
      <c r="E174" s="146" t="s">
        <v>967</v>
      </c>
      <c r="F174" s="147" t="s">
        <v>968</v>
      </c>
      <c r="G174" s="148" t="s">
        <v>141</v>
      </c>
      <c r="H174" s="149">
        <v>2.659</v>
      </c>
      <c r="I174" s="150"/>
      <c r="J174" s="151">
        <f>ROUND(I174*H174,2)</f>
        <v>0</v>
      </c>
      <c r="K174" s="152"/>
      <c r="L174" s="33"/>
      <c r="M174" s="153" t="s">
        <v>1</v>
      </c>
      <c r="N174" s="154" t="s">
        <v>40</v>
      </c>
      <c r="O174" s="58"/>
      <c r="P174" s="155">
        <f>O174*H174</f>
        <v>0</v>
      </c>
      <c r="Q174" s="155">
        <v>0</v>
      </c>
      <c r="R174" s="155">
        <f>Q174*H174</f>
        <v>0</v>
      </c>
      <c r="S174" s="155">
        <v>0.0238</v>
      </c>
      <c r="T174" s="156">
        <f>S174*H174</f>
        <v>0.0632842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7" t="s">
        <v>237</v>
      </c>
      <c r="AT174" s="157" t="s">
        <v>138</v>
      </c>
      <c r="AU174" s="157" t="s">
        <v>85</v>
      </c>
      <c r="AY174" s="17" t="s">
        <v>135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7" t="s">
        <v>83</v>
      </c>
      <c r="BK174" s="158">
        <f>ROUND(I174*H174,2)</f>
        <v>0</v>
      </c>
      <c r="BL174" s="17" t="s">
        <v>237</v>
      </c>
      <c r="BM174" s="157" t="s">
        <v>969</v>
      </c>
    </row>
    <row r="175" spans="2:51" s="14" customFormat="1" ht="12">
      <c r="B175" s="167"/>
      <c r="D175" s="160" t="s">
        <v>144</v>
      </c>
      <c r="E175" s="168" t="s">
        <v>1</v>
      </c>
      <c r="F175" s="169" t="s">
        <v>970</v>
      </c>
      <c r="H175" s="170">
        <v>2.659</v>
      </c>
      <c r="I175" s="171"/>
      <c r="L175" s="167"/>
      <c r="M175" s="172"/>
      <c r="N175" s="173"/>
      <c r="O175" s="173"/>
      <c r="P175" s="173"/>
      <c r="Q175" s="173"/>
      <c r="R175" s="173"/>
      <c r="S175" s="173"/>
      <c r="T175" s="174"/>
      <c r="AT175" s="168" t="s">
        <v>144</v>
      </c>
      <c r="AU175" s="168" t="s">
        <v>85</v>
      </c>
      <c r="AV175" s="14" t="s">
        <v>85</v>
      </c>
      <c r="AW175" s="14" t="s">
        <v>31</v>
      </c>
      <c r="AX175" s="14" t="s">
        <v>83</v>
      </c>
      <c r="AY175" s="168" t="s">
        <v>135</v>
      </c>
    </row>
    <row r="176" spans="1:65" s="2" customFormat="1" ht="22.15" customHeight="1">
      <c r="A176" s="32"/>
      <c r="B176" s="144"/>
      <c r="C176" s="145" t="s">
        <v>314</v>
      </c>
      <c r="D176" s="145" t="s">
        <v>138</v>
      </c>
      <c r="E176" s="146" t="s">
        <v>971</v>
      </c>
      <c r="F176" s="147" t="s">
        <v>972</v>
      </c>
      <c r="G176" s="148" t="s">
        <v>327</v>
      </c>
      <c r="H176" s="149">
        <v>6</v>
      </c>
      <c r="I176" s="150"/>
      <c r="J176" s="151">
        <f aca="true" t="shared" si="20" ref="J176:J182">ROUND(I176*H176,2)</f>
        <v>0</v>
      </c>
      <c r="K176" s="152"/>
      <c r="L176" s="33"/>
      <c r="M176" s="153" t="s">
        <v>1</v>
      </c>
      <c r="N176" s="154" t="s">
        <v>40</v>
      </c>
      <c r="O176" s="58"/>
      <c r="P176" s="155">
        <f aca="true" t="shared" si="21" ref="P176:P182">O176*H176</f>
        <v>0</v>
      </c>
      <c r="Q176" s="155">
        <v>0.03428</v>
      </c>
      <c r="R176" s="155">
        <f aca="true" t="shared" si="22" ref="R176:R182">Q176*H176</f>
        <v>0.20567999999999997</v>
      </c>
      <c r="S176" s="155">
        <v>0</v>
      </c>
      <c r="T176" s="156">
        <f aca="true" t="shared" si="23" ref="T176:T182"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7" t="s">
        <v>237</v>
      </c>
      <c r="AT176" s="157" t="s">
        <v>138</v>
      </c>
      <c r="AU176" s="157" t="s">
        <v>85</v>
      </c>
      <c r="AY176" s="17" t="s">
        <v>135</v>
      </c>
      <c r="BE176" s="158">
        <f aca="true" t="shared" si="24" ref="BE176:BE182">IF(N176="základní",J176,0)</f>
        <v>0</v>
      </c>
      <c r="BF176" s="158">
        <f aca="true" t="shared" si="25" ref="BF176:BF182">IF(N176="snížená",J176,0)</f>
        <v>0</v>
      </c>
      <c r="BG176" s="158">
        <f aca="true" t="shared" si="26" ref="BG176:BG182">IF(N176="zákl. přenesená",J176,0)</f>
        <v>0</v>
      </c>
      <c r="BH176" s="158">
        <f aca="true" t="shared" si="27" ref="BH176:BH182">IF(N176="sníž. přenesená",J176,0)</f>
        <v>0</v>
      </c>
      <c r="BI176" s="158">
        <f aca="true" t="shared" si="28" ref="BI176:BI182">IF(N176="nulová",J176,0)</f>
        <v>0</v>
      </c>
      <c r="BJ176" s="17" t="s">
        <v>83</v>
      </c>
      <c r="BK176" s="158">
        <f aca="true" t="shared" si="29" ref="BK176:BK182">ROUND(I176*H176,2)</f>
        <v>0</v>
      </c>
      <c r="BL176" s="17" t="s">
        <v>237</v>
      </c>
      <c r="BM176" s="157" t="s">
        <v>973</v>
      </c>
    </row>
    <row r="177" spans="1:65" s="2" customFormat="1" ht="13.9" customHeight="1">
      <c r="A177" s="32"/>
      <c r="B177" s="144"/>
      <c r="C177" s="145" t="s">
        <v>321</v>
      </c>
      <c r="D177" s="145" t="s">
        <v>138</v>
      </c>
      <c r="E177" s="146" t="s">
        <v>974</v>
      </c>
      <c r="F177" s="147" t="s">
        <v>975</v>
      </c>
      <c r="G177" s="148" t="s">
        <v>327</v>
      </c>
      <c r="H177" s="149">
        <v>100</v>
      </c>
      <c r="I177" s="150"/>
      <c r="J177" s="151">
        <f t="shared" si="20"/>
        <v>0</v>
      </c>
      <c r="K177" s="152"/>
      <c r="L177" s="33"/>
      <c r="M177" s="153" t="s">
        <v>1</v>
      </c>
      <c r="N177" s="154" t="s">
        <v>40</v>
      </c>
      <c r="O177" s="58"/>
      <c r="P177" s="155">
        <f t="shared" si="21"/>
        <v>0</v>
      </c>
      <c r="Q177" s="155">
        <v>0</v>
      </c>
      <c r="R177" s="155">
        <f t="shared" si="22"/>
        <v>0</v>
      </c>
      <c r="S177" s="155">
        <v>0</v>
      </c>
      <c r="T177" s="156">
        <f t="shared" si="2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7" t="s">
        <v>237</v>
      </c>
      <c r="AT177" s="157" t="s">
        <v>138</v>
      </c>
      <c r="AU177" s="157" t="s">
        <v>85</v>
      </c>
      <c r="AY177" s="17" t="s">
        <v>135</v>
      </c>
      <c r="BE177" s="158">
        <f t="shared" si="24"/>
        <v>0</v>
      </c>
      <c r="BF177" s="158">
        <f t="shared" si="25"/>
        <v>0</v>
      </c>
      <c r="BG177" s="158">
        <f t="shared" si="26"/>
        <v>0</v>
      </c>
      <c r="BH177" s="158">
        <f t="shared" si="27"/>
        <v>0</v>
      </c>
      <c r="BI177" s="158">
        <f t="shared" si="28"/>
        <v>0</v>
      </c>
      <c r="BJ177" s="17" t="s">
        <v>83</v>
      </c>
      <c r="BK177" s="158">
        <f t="shared" si="29"/>
        <v>0</v>
      </c>
      <c r="BL177" s="17" t="s">
        <v>237</v>
      </c>
      <c r="BM177" s="157" t="s">
        <v>976</v>
      </c>
    </row>
    <row r="178" spans="1:65" s="2" customFormat="1" ht="13.9" customHeight="1">
      <c r="A178" s="32"/>
      <c r="B178" s="144"/>
      <c r="C178" s="145" t="s">
        <v>318</v>
      </c>
      <c r="D178" s="145" t="s">
        <v>138</v>
      </c>
      <c r="E178" s="146" t="s">
        <v>977</v>
      </c>
      <c r="F178" s="147" t="s">
        <v>978</v>
      </c>
      <c r="G178" s="148" t="s">
        <v>141</v>
      </c>
      <c r="H178" s="149">
        <v>100</v>
      </c>
      <c r="I178" s="150"/>
      <c r="J178" s="151">
        <f t="shared" si="20"/>
        <v>0</v>
      </c>
      <c r="K178" s="152"/>
      <c r="L178" s="33"/>
      <c r="M178" s="153" t="s">
        <v>1</v>
      </c>
      <c r="N178" s="154" t="s">
        <v>40</v>
      </c>
      <c r="O178" s="58"/>
      <c r="P178" s="155">
        <f t="shared" si="21"/>
        <v>0</v>
      </c>
      <c r="Q178" s="155">
        <v>0</v>
      </c>
      <c r="R178" s="155">
        <f t="shared" si="22"/>
        <v>0</v>
      </c>
      <c r="S178" s="155">
        <v>0</v>
      </c>
      <c r="T178" s="156">
        <f t="shared" si="2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7" t="s">
        <v>237</v>
      </c>
      <c r="AT178" s="157" t="s">
        <v>138</v>
      </c>
      <c r="AU178" s="157" t="s">
        <v>85</v>
      </c>
      <c r="AY178" s="17" t="s">
        <v>135</v>
      </c>
      <c r="BE178" s="158">
        <f t="shared" si="24"/>
        <v>0</v>
      </c>
      <c r="BF178" s="158">
        <f t="shared" si="25"/>
        <v>0</v>
      </c>
      <c r="BG178" s="158">
        <f t="shared" si="26"/>
        <v>0</v>
      </c>
      <c r="BH178" s="158">
        <f t="shared" si="27"/>
        <v>0</v>
      </c>
      <c r="BI178" s="158">
        <f t="shared" si="28"/>
        <v>0</v>
      </c>
      <c r="BJ178" s="17" t="s">
        <v>83</v>
      </c>
      <c r="BK178" s="158">
        <f t="shared" si="29"/>
        <v>0</v>
      </c>
      <c r="BL178" s="17" t="s">
        <v>237</v>
      </c>
      <c r="BM178" s="157" t="s">
        <v>979</v>
      </c>
    </row>
    <row r="179" spans="1:65" s="2" customFormat="1" ht="13.9" customHeight="1">
      <c r="A179" s="32"/>
      <c r="B179" s="144"/>
      <c r="C179" s="145" t="s">
        <v>329</v>
      </c>
      <c r="D179" s="145" t="s">
        <v>138</v>
      </c>
      <c r="E179" s="146" t="s">
        <v>980</v>
      </c>
      <c r="F179" s="147" t="s">
        <v>981</v>
      </c>
      <c r="G179" s="148" t="s">
        <v>141</v>
      </c>
      <c r="H179" s="149">
        <v>100</v>
      </c>
      <c r="I179" s="150"/>
      <c r="J179" s="151">
        <f t="shared" si="20"/>
        <v>0</v>
      </c>
      <c r="K179" s="152"/>
      <c r="L179" s="33"/>
      <c r="M179" s="153" t="s">
        <v>1</v>
      </c>
      <c r="N179" s="154" t="s">
        <v>40</v>
      </c>
      <c r="O179" s="58"/>
      <c r="P179" s="155">
        <f t="shared" si="21"/>
        <v>0</v>
      </c>
      <c r="Q179" s="155">
        <v>0</v>
      </c>
      <c r="R179" s="155">
        <f t="shared" si="22"/>
        <v>0</v>
      </c>
      <c r="S179" s="155">
        <v>0</v>
      </c>
      <c r="T179" s="156">
        <f t="shared" si="2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7" t="s">
        <v>237</v>
      </c>
      <c r="AT179" s="157" t="s">
        <v>138</v>
      </c>
      <c r="AU179" s="157" t="s">
        <v>85</v>
      </c>
      <c r="AY179" s="17" t="s">
        <v>135</v>
      </c>
      <c r="BE179" s="158">
        <f t="shared" si="24"/>
        <v>0</v>
      </c>
      <c r="BF179" s="158">
        <f t="shared" si="25"/>
        <v>0</v>
      </c>
      <c r="BG179" s="158">
        <f t="shared" si="26"/>
        <v>0</v>
      </c>
      <c r="BH179" s="158">
        <f t="shared" si="27"/>
        <v>0</v>
      </c>
      <c r="BI179" s="158">
        <f t="shared" si="28"/>
        <v>0</v>
      </c>
      <c r="BJ179" s="17" t="s">
        <v>83</v>
      </c>
      <c r="BK179" s="158">
        <f t="shared" si="29"/>
        <v>0</v>
      </c>
      <c r="BL179" s="17" t="s">
        <v>237</v>
      </c>
      <c r="BM179" s="157" t="s">
        <v>982</v>
      </c>
    </row>
    <row r="180" spans="1:65" s="2" customFormat="1" ht="22.15" customHeight="1">
      <c r="A180" s="32"/>
      <c r="B180" s="144"/>
      <c r="C180" s="145" t="s">
        <v>333</v>
      </c>
      <c r="D180" s="145" t="s">
        <v>138</v>
      </c>
      <c r="E180" s="146" t="s">
        <v>983</v>
      </c>
      <c r="F180" s="147" t="s">
        <v>984</v>
      </c>
      <c r="G180" s="148" t="s">
        <v>203</v>
      </c>
      <c r="H180" s="149">
        <v>0.063</v>
      </c>
      <c r="I180" s="150"/>
      <c r="J180" s="151">
        <f t="shared" si="20"/>
        <v>0</v>
      </c>
      <c r="K180" s="152"/>
      <c r="L180" s="33"/>
      <c r="M180" s="153" t="s">
        <v>1</v>
      </c>
      <c r="N180" s="154" t="s">
        <v>40</v>
      </c>
      <c r="O180" s="58"/>
      <c r="P180" s="155">
        <f t="shared" si="21"/>
        <v>0</v>
      </c>
      <c r="Q180" s="155">
        <v>0</v>
      </c>
      <c r="R180" s="155">
        <f t="shared" si="22"/>
        <v>0</v>
      </c>
      <c r="S180" s="155">
        <v>0</v>
      </c>
      <c r="T180" s="156">
        <f t="shared" si="2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7" t="s">
        <v>237</v>
      </c>
      <c r="AT180" s="157" t="s">
        <v>138</v>
      </c>
      <c r="AU180" s="157" t="s">
        <v>85</v>
      </c>
      <c r="AY180" s="17" t="s">
        <v>135</v>
      </c>
      <c r="BE180" s="158">
        <f t="shared" si="24"/>
        <v>0</v>
      </c>
      <c r="BF180" s="158">
        <f t="shared" si="25"/>
        <v>0</v>
      </c>
      <c r="BG180" s="158">
        <f t="shared" si="26"/>
        <v>0</v>
      </c>
      <c r="BH180" s="158">
        <f t="shared" si="27"/>
        <v>0</v>
      </c>
      <c r="BI180" s="158">
        <f t="shared" si="28"/>
        <v>0</v>
      </c>
      <c r="BJ180" s="17" t="s">
        <v>83</v>
      </c>
      <c r="BK180" s="158">
        <f t="shared" si="29"/>
        <v>0</v>
      </c>
      <c r="BL180" s="17" t="s">
        <v>237</v>
      </c>
      <c r="BM180" s="157" t="s">
        <v>985</v>
      </c>
    </row>
    <row r="181" spans="1:65" s="2" customFormat="1" ht="22.15" customHeight="1">
      <c r="A181" s="32"/>
      <c r="B181" s="144"/>
      <c r="C181" s="145" t="s">
        <v>337</v>
      </c>
      <c r="D181" s="145" t="s">
        <v>138</v>
      </c>
      <c r="E181" s="146" t="s">
        <v>986</v>
      </c>
      <c r="F181" s="147" t="s">
        <v>987</v>
      </c>
      <c r="G181" s="148" t="s">
        <v>203</v>
      </c>
      <c r="H181" s="149">
        <v>0.206</v>
      </c>
      <c r="I181" s="150"/>
      <c r="J181" s="151">
        <f t="shared" si="20"/>
        <v>0</v>
      </c>
      <c r="K181" s="152"/>
      <c r="L181" s="33"/>
      <c r="M181" s="153" t="s">
        <v>1</v>
      </c>
      <c r="N181" s="154" t="s">
        <v>40</v>
      </c>
      <c r="O181" s="58"/>
      <c r="P181" s="155">
        <f t="shared" si="21"/>
        <v>0</v>
      </c>
      <c r="Q181" s="155">
        <v>0</v>
      </c>
      <c r="R181" s="155">
        <f t="shared" si="22"/>
        <v>0</v>
      </c>
      <c r="S181" s="155">
        <v>0</v>
      </c>
      <c r="T181" s="156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7" t="s">
        <v>237</v>
      </c>
      <c r="AT181" s="157" t="s">
        <v>138</v>
      </c>
      <c r="AU181" s="157" t="s">
        <v>85</v>
      </c>
      <c r="AY181" s="17" t="s">
        <v>135</v>
      </c>
      <c r="BE181" s="158">
        <f t="shared" si="24"/>
        <v>0</v>
      </c>
      <c r="BF181" s="158">
        <f t="shared" si="25"/>
        <v>0</v>
      </c>
      <c r="BG181" s="158">
        <f t="shared" si="26"/>
        <v>0</v>
      </c>
      <c r="BH181" s="158">
        <f t="shared" si="27"/>
        <v>0</v>
      </c>
      <c r="BI181" s="158">
        <f t="shared" si="28"/>
        <v>0</v>
      </c>
      <c r="BJ181" s="17" t="s">
        <v>83</v>
      </c>
      <c r="BK181" s="158">
        <f t="shared" si="29"/>
        <v>0</v>
      </c>
      <c r="BL181" s="17" t="s">
        <v>237</v>
      </c>
      <c r="BM181" s="157" t="s">
        <v>988</v>
      </c>
    </row>
    <row r="182" spans="1:65" s="2" customFormat="1" ht="22.15" customHeight="1">
      <c r="A182" s="32"/>
      <c r="B182" s="144"/>
      <c r="C182" s="145" t="s">
        <v>343</v>
      </c>
      <c r="D182" s="145" t="s">
        <v>138</v>
      </c>
      <c r="E182" s="146" t="s">
        <v>989</v>
      </c>
      <c r="F182" s="147" t="s">
        <v>990</v>
      </c>
      <c r="G182" s="148" t="s">
        <v>203</v>
      </c>
      <c r="H182" s="149">
        <v>0.206</v>
      </c>
      <c r="I182" s="150"/>
      <c r="J182" s="151">
        <f t="shared" si="20"/>
        <v>0</v>
      </c>
      <c r="K182" s="152"/>
      <c r="L182" s="33"/>
      <c r="M182" s="153" t="s">
        <v>1</v>
      </c>
      <c r="N182" s="154" t="s">
        <v>40</v>
      </c>
      <c r="O182" s="58"/>
      <c r="P182" s="155">
        <f t="shared" si="21"/>
        <v>0</v>
      </c>
      <c r="Q182" s="155">
        <v>0</v>
      </c>
      <c r="R182" s="155">
        <f t="shared" si="22"/>
        <v>0</v>
      </c>
      <c r="S182" s="155">
        <v>0</v>
      </c>
      <c r="T182" s="156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7" t="s">
        <v>237</v>
      </c>
      <c r="AT182" s="157" t="s">
        <v>138</v>
      </c>
      <c r="AU182" s="157" t="s">
        <v>85</v>
      </c>
      <c r="AY182" s="17" t="s">
        <v>135</v>
      </c>
      <c r="BE182" s="158">
        <f t="shared" si="24"/>
        <v>0</v>
      </c>
      <c r="BF182" s="158">
        <f t="shared" si="25"/>
        <v>0</v>
      </c>
      <c r="BG182" s="158">
        <f t="shared" si="26"/>
        <v>0</v>
      </c>
      <c r="BH182" s="158">
        <f t="shared" si="27"/>
        <v>0</v>
      </c>
      <c r="BI182" s="158">
        <f t="shared" si="28"/>
        <v>0</v>
      </c>
      <c r="BJ182" s="17" t="s">
        <v>83</v>
      </c>
      <c r="BK182" s="158">
        <f t="shared" si="29"/>
        <v>0</v>
      </c>
      <c r="BL182" s="17" t="s">
        <v>237</v>
      </c>
      <c r="BM182" s="157" t="s">
        <v>991</v>
      </c>
    </row>
    <row r="183" spans="2:63" s="12" customFormat="1" ht="22.9" customHeight="1">
      <c r="B183" s="131"/>
      <c r="D183" s="132" t="s">
        <v>74</v>
      </c>
      <c r="E183" s="142" t="s">
        <v>569</v>
      </c>
      <c r="F183" s="142" t="s">
        <v>570</v>
      </c>
      <c r="I183" s="134"/>
      <c r="J183" s="143">
        <f>BK183</f>
        <v>0</v>
      </c>
      <c r="L183" s="131"/>
      <c r="M183" s="136"/>
      <c r="N183" s="137"/>
      <c r="O183" s="137"/>
      <c r="P183" s="138">
        <f>SUM(P184:P186)</f>
        <v>0</v>
      </c>
      <c r="Q183" s="137"/>
      <c r="R183" s="138">
        <f>SUM(R184:R186)</f>
        <v>0.00704</v>
      </c>
      <c r="S183" s="137"/>
      <c r="T183" s="139">
        <f>SUM(T184:T186)</f>
        <v>0</v>
      </c>
      <c r="AR183" s="132" t="s">
        <v>85</v>
      </c>
      <c r="AT183" s="140" t="s">
        <v>74</v>
      </c>
      <c r="AU183" s="140" t="s">
        <v>83</v>
      </c>
      <c r="AY183" s="132" t="s">
        <v>135</v>
      </c>
      <c r="BK183" s="141">
        <f>SUM(BK184:BK186)</f>
        <v>0</v>
      </c>
    </row>
    <row r="184" spans="1:65" s="2" customFormat="1" ht="22.15" customHeight="1">
      <c r="A184" s="32"/>
      <c r="B184" s="144"/>
      <c r="C184" s="145" t="s">
        <v>349</v>
      </c>
      <c r="D184" s="145" t="s">
        <v>138</v>
      </c>
      <c r="E184" s="146" t="s">
        <v>992</v>
      </c>
      <c r="F184" s="147" t="s">
        <v>993</v>
      </c>
      <c r="G184" s="148" t="s">
        <v>220</v>
      </c>
      <c r="H184" s="149">
        <v>64</v>
      </c>
      <c r="I184" s="150"/>
      <c r="J184" s="151">
        <f>ROUND(I184*H184,2)</f>
        <v>0</v>
      </c>
      <c r="K184" s="152"/>
      <c r="L184" s="33"/>
      <c r="M184" s="153" t="s">
        <v>1</v>
      </c>
      <c r="N184" s="154" t="s">
        <v>40</v>
      </c>
      <c r="O184" s="58"/>
      <c r="P184" s="155">
        <f>O184*H184</f>
        <v>0</v>
      </c>
      <c r="Q184" s="155">
        <v>2E-05</v>
      </c>
      <c r="R184" s="155">
        <f>Q184*H184</f>
        <v>0.00128</v>
      </c>
      <c r="S184" s="155">
        <v>0</v>
      </c>
      <c r="T184" s="156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7" t="s">
        <v>237</v>
      </c>
      <c r="AT184" s="157" t="s">
        <v>138</v>
      </c>
      <c r="AU184" s="157" t="s">
        <v>85</v>
      </c>
      <c r="AY184" s="17" t="s">
        <v>135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7" t="s">
        <v>83</v>
      </c>
      <c r="BK184" s="158">
        <f>ROUND(I184*H184,2)</f>
        <v>0</v>
      </c>
      <c r="BL184" s="17" t="s">
        <v>237</v>
      </c>
      <c r="BM184" s="157" t="s">
        <v>994</v>
      </c>
    </row>
    <row r="185" spans="1:65" s="2" customFormat="1" ht="22.15" customHeight="1">
      <c r="A185" s="32"/>
      <c r="B185" s="144"/>
      <c r="C185" s="145" t="s">
        <v>353</v>
      </c>
      <c r="D185" s="145" t="s">
        <v>138</v>
      </c>
      <c r="E185" s="146" t="s">
        <v>995</v>
      </c>
      <c r="F185" s="147" t="s">
        <v>996</v>
      </c>
      <c r="G185" s="148" t="s">
        <v>220</v>
      </c>
      <c r="H185" s="149">
        <v>64</v>
      </c>
      <c r="I185" s="150"/>
      <c r="J185" s="151">
        <f>ROUND(I185*H185,2)</f>
        <v>0</v>
      </c>
      <c r="K185" s="152"/>
      <c r="L185" s="33"/>
      <c r="M185" s="153" t="s">
        <v>1</v>
      </c>
      <c r="N185" s="154" t="s">
        <v>40</v>
      </c>
      <c r="O185" s="58"/>
      <c r="P185" s="155">
        <f>O185*H185</f>
        <v>0</v>
      </c>
      <c r="Q185" s="155">
        <v>6E-05</v>
      </c>
      <c r="R185" s="155">
        <f>Q185*H185</f>
        <v>0.00384</v>
      </c>
      <c r="S185" s="155">
        <v>0</v>
      </c>
      <c r="T185" s="156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7" t="s">
        <v>237</v>
      </c>
      <c r="AT185" s="157" t="s">
        <v>138</v>
      </c>
      <c r="AU185" s="157" t="s">
        <v>85</v>
      </c>
      <c r="AY185" s="17" t="s">
        <v>135</v>
      </c>
      <c r="BE185" s="158">
        <f>IF(N185="základní",J185,0)</f>
        <v>0</v>
      </c>
      <c r="BF185" s="158">
        <f>IF(N185="snížená",J185,0)</f>
        <v>0</v>
      </c>
      <c r="BG185" s="158">
        <f>IF(N185="zákl. přenesená",J185,0)</f>
        <v>0</v>
      </c>
      <c r="BH185" s="158">
        <f>IF(N185="sníž. přenesená",J185,0)</f>
        <v>0</v>
      </c>
      <c r="BI185" s="158">
        <f>IF(N185="nulová",J185,0)</f>
        <v>0</v>
      </c>
      <c r="BJ185" s="17" t="s">
        <v>83</v>
      </c>
      <c r="BK185" s="158">
        <f>ROUND(I185*H185,2)</f>
        <v>0</v>
      </c>
      <c r="BL185" s="17" t="s">
        <v>237</v>
      </c>
      <c r="BM185" s="157" t="s">
        <v>997</v>
      </c>
    </row>
    <row r="186" spans="1:65" s="2" customFormat="1" ht="13.9" customHeight="1">
      <c r="A186" s="32"/>
      <c r="B186" s="144"/>
      <c r="C186" s="145" t="s">
        <v>359</v>
      </c>
      <c r="D186" s="145" t="s">
        <v>138</v>
      </c>
      <c r="E186" s="146" t="s">
        <v>998</v>
      </c>
      <c r="F186" s="147" t="s">
        <v>999</v>
      </c>
      <c r="G186" s="148" t="s">
        <v>220</v>
      </c>
      <c r="H186" s="149">
        <v>64</v>
      </c>
      <c r="I186" s="150"/>
      <c r="J186" s="151">
        <f>ROUND(I186*H186,2)</f>
        <v>0</v>
      </c>
      <c r="K186" s="152"/>
      <c r="L186" s="33"/>
      <c r="M186" s="153" t="s">
        <v>1</v>
      </c>
      <c r="N186" s="154" t="s">
        <v>40</v>
      </c>
      <c r="O186" s="58"/>
      <c r="P186" s="155">
        <f>O186*H186</f>
        <v>0</v>
      </c>
      <c r="Q186" s="155">
        <v>3E-05</v>
      </c>
      <c r="R186" s="155">
        <f>Q186*H186</f>
        <v>0.00192</v>
      </c>
      <c r="S186" s="155">
        <v>0</v>
      </c>
      <c r="T186" s="156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7" t="s">
        <v>237</v>
      </c>
      <c r="AT186" s="157" t="s">
        <v>138</v>
      </c>
      <c r="AU186" s="157" t="s">
        <v>85</v>
      </c>
      <c r="AY186" s="17" t="s">
        <v>135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7" t="s">
        <v>83</v>
      </c>
      <c r="BK186" s="158">
        <f>ROUND(I186*H186,2)</f>
        <v>0</v>
      </c>
      <c r="BL186" s="17" t="s">
        <v>237</v>
      </c>
      <c r="BM186" s="157" t="s">
        <v>1000</v>
      </c>
    </row>
    <row r="187" spans="2:63" s="12" customFormat="1" ht="25.9" customHeight="1">
      <c r="B187" s="131"/>
      <c r="D187" s="132" t="s">
        <v>74</v>
      </c>
      <c r="E187" s="133" t="s">
        <v>879</v>
      </c>
      <c r="F187" s="133" t="s">
        <v>880</v>
      </c>
      <c r="I187" s="134"/>
      <c r="J187" s="135">
        <f>BK187</f>
        <v>0</v>
      </c>
      <c r="L187" s="131"/>
      <c r="M187" s="136"/>
      <c r="N187" s="137"/>
      <c r="O187" s="137"/>
      <c r="P187" s="138">
        <f>P188</f>
        <v>0</v>
      </c>
      <c r="Q187" s="137"/>
      <c r="R187" s="138">
        <f>R188</f>
        <v>0</v>
      </c>
      <c r="S187" s="137"/>
      <c r="T187" s="139">
        <f>T188</f>
        <v>0</v>
      </c>
      <c r="AR187" s="132" t="s">
        <v>175</v>
      </c>
      <c r="AT187" s="140" t="s">
        <v>74</v>
      </c>
      <c r="AU187" s="140" t="s">
        <v>75</v>
      </c>
      <c r="AY187" s="132" t="s">
        <v>135</v>
      </c>
      <c r="BK187" s="141">
        <f>BK188</f>
        <v>0</v>
      </c>
    </row>
    <row r="188" spans="2:63" s="12" customFormat="1" ht="22.9" customHeight="1">
      <c r="B188" s="131"/>
      <c r="D188" s="132" t="s">
        <v>74</v>
      </c>
      <c r="E188" s="142" t="s">
        <v>881</v>
      </c>
      <c r="F188" s="142" t="s">
        <v>882</v>
      </c>
      <c r="I188" s="134"/>
      <c r="J188" s="143">
        <f>BK188</f>
        <v>0</v>
      </c>
      <c r="L188" s="131"/>
      <c r="M188" s="136"/>
      <c r="N188" s="137"/>
      <c r="O188" s="137"/>
      <c r="P188" s="138">
        <f>P189</f>
        <v>0</v>
      </c>
      <c r="Q188" s="137"/>
      <c r="R188" s="138">
        <f>R189</f>
        <v>0</v>
      </c>
      <c r="S188" s="137"/>
      <c r="T188" s="139">
        <f>T189</f>
        <v>0</v>
      </c>
      <c r="AR188" s="132" t="s">
        <v>175</v>
      </c>
      <c r="AT188" s="140" t="s">
        <v>74</v>
      </c>
      <c r="AU188" s="140" t="s">
        <v>83</v>
      </c>
      <c r="AY188" s="132" t="s">
        <v>135</v>
      </c>
      <c r="BK188" s="141">
        <f>BK189</f>
        <v>0</v>
      </c>
    </row>
    <row r="189" spans="1:65" s="2" customFormat="1" ht="13.9" customHeight="1">
      <c r="A189" s="32"/>
      <c r="B189" s="144"/>
      <c r="C189" s="145" t="s">
        <v>363</v>
      </c>
      <c r="D189" s="145" t="s">
        <v>138</v>
      </c>
      <c r="E189" s="146" t="s">
        <v>883</v>
      </c>
      <c r="F189" s="147" t="s">
        <v>884</v>
      </c>
      <c r="G189" s="148" t="s">
        <v>885</v>
      </c>
      <c r="H189" s="149">
        <v>1</v>
      </c>
      <c r="I189" s="150"/>
      <c r="J189" s="151">
        <f>ROUND(I189*H189,2)</f>
        <v>0</v>
      </c>
      <c r="K189" s="152"/>
      <c r="L189" s="33"/>
      <c r="M189" s="198" t="s">
        <v>1</v>
      </c>
      <c r="N189" s="199" t="s">
        <v>40</v>
      </c>
      <c r="O189" s="200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7" t="s">
        <v>886</v>
      </c>
      <c r="AT189" s="157" t="s">
        <v>138</v>
      </c>
      <c r="AU189" s="157" t="s">
        <v>85</v>
      </c>
      <c r="AY189" s="17" t="s">
        <v>135</v>
      </c>
      <c r="BE189" s="158">
        <f>IF(N189="základní",J189,0)</f>
        <v>0</v>
      </c>
      <c r="BF189" s="158">
        <f>IF(N189="snížená",J189,0)</f>
        <v>0</v>
      </c>
      <c r="BG189" s="158">
        <f>IF(N189="zákl. přenesená",J189,0)</f>
        <v>0</v>
      </c>
      <c r="BH189" s="158">
        <f>IF(N189="sníž. přenesená",J189,0)</f>
        <v>0</v>
      </c>
      <c r="BI189" s="158">
        <f>IF(N189="nulová",J189,0)</f>
        <v>0</v>
      </c>
      <c r="BJ189" s="17" t="s">
        <v>83</v>
      </c>
      <c r="BK189" s="158">
        <f>ROUND(I189*H189,2)</f>
        <v>0</v>
      </c>
      <c r="BL189" s="17" t="s">
        <v>886</v>
      </c>
      <c r="BM189" s="157" t="s">
        <v>1001</v>
      </c>
    </row>
    <row r="190" spans="1:31" s="2" customFormat="1" ht="6.95" customHeight="1">
      <c r="A190" s="32"/>
      <c r="B190" s="47"/>
      <c r="C190" s="48"/>
      <c r="D190" s="48"/>
      <c r="E190" s="48"/>
      <c r="F190" s="48"/>
      <c r="G190" s="48"/>
      <c r="H190" s="48"/>
      <c r="I190" s="48"/>
      <c r="J190" s="48"/>
      <c r="K190" s="48"/>
      <c r="L190" s="33"/>
      <c r="M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</row>
  </sheetData>
  <autoFilter ref="C129:K189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0"/>
  <sheetViews>
    <sheetView showGridLines="0" workbookViewId="0" topLeftCell="A143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2.28125" style="1" customWidth="1"/>
    <col min="9" max="10" width="21.421875" style="1" customWidth="1"/>
    <col min="11" max="11" width="21.421875" style="1" hidden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94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4.45" customHeight="1">
      <c r="B7" s="20"/>
      <c r="E7" s="261" t="str">
        <f>'Rekapitulace stavby'!K6</f>
        <v>Rekonstrukce soc. zázemí</v>
      </c>
      <c r="F7" s="262"/>
      <c r="G7" s="262"/>
      <c r="H7" s="262"/>
      <c r="L7" s="20"/>
    </row>
    <row r="8" spans="1:31" s="2" customFormat="1" ht="12" customHeight="1">
      <c r="A8" s="32"/>
      <c r="B8" s="33"/>
      <c r="C8" s="32"/>
      <c r="D8" s="27" t="s">
        <v>96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5" customHeight="1">
      <c r="A9" s="32"/>
      <c r="B9" s="33"/>
      <c r="C9" s="32"/>
      <c r="D9" s="32"/>
      <c r="E9" s="243" t="s">
        <v>1002</v>
      </c>
      <c r="F9" s="260"/>
      <c r="G9" s="260"/>
      <c r="H9" s="26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3" t="str">
        <f>'Rekapitulace stavby'!E14</f>
        <v>Vyplň údaj</v>
      </c>
      <c r="F18" s="233"/>
      <c r="G18" s="233"/>
      <c r="H18" s="233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27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32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33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34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94"/>
      <c r="B27" s="95"/>
      <c r="C27" s="94"/>
      <c r="D27" s="94"/>
      <c r="E27" s="237" t="s">
        <v>1</v>
      </c>
      <c r="F27" s="237"/>
      <c r="G27" s="237"/>
      <c r="H27" s="23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35</v>
      </c>
      <c r="E30" s="32"/>
      <c r="F30" s="32"/>
      <c r="G30" s="32"/>
      <c r="H30" s="32"/>
      <c r="I30" s="32"/>
      <c r="J30" s="71">
        <f>ROUND(J123,2)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39</v>
      </c>
      <c r="E33" s="27" t="s">
        <v>40</v>
      </c>
      <c r="F33" s="99">
        <f>ROUND((SUM(BE123:BE149)),2)</f>
        <v>0</v>
      </c>
      <c r="G33" s="32"/>
      <c r="H33" s="32"/>
      <c r="I33" s="100">
        <v>0.21</v>
      </c>
      <c r="J33" s="99">
        <f>ROUND(((SUM(BE123:BE149))*I33),2)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41</v>
      </c>
      <c r="F34" s="99">
        <f>ROUND((SUM(BF123:BF149)),2)</f>
        <v>0</v>
      </c>
      <c r="G34" s="32"/>
      <c r="H34" s="32"/>
      <c r="I34" s="100">
        <v>0.15</v>
      </c>
      <c r="J34" s="99">
        <f>ROUND(((SUM(BF123:BF149))*I34),2)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42</v>
      </c>
      <c r="F35" s="99">
        <f>ROUND((SUM(BG123:BG149)),2)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43</v>
      </c>
      <c r="F36" s="99">
        <f>ROUND((SUM(BH123:BH149)),2)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44</v>
      </c>
      <c r="F37" s="99">
        <f>ROUND((SUM(BI123:BI149)),2)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45</v>
      </c>
      <c r="E39" s="60"/>
      <c r="F39" s="60"/>
      <c r="G39" s="103" t="s">
        <v>46</v>
      </c>
      <c r="H39" s="104" t="s">
        <v>47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07" t="s">
        <v>51</v>
      </c>
      <c r="G61" s="45" t="s">
        <v>50</v>
      </c>
      <c r="H61" s="35"/>
      <c r="I61" s="35"/>
      <c r="J61" s="108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07" t="s">
        <v>51</v>
      </c>
      <c r="G76" s="45" t="s">
        <v>50</v>
      </c>
      <c r="H76" s="35"/>
      <c r="I76" s="35"/>
      <c r="J76" s="108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5" customHeight="1">
      <c r="A85" s="32"/>
      <c r="B85" s="33"/>
      <c r="C85" s="32"/>
      <c r="D85" s="32"/>
      <c r="E85" s="261" t="str">
        <f>E7</f>
        <v>Rekonstrukce soc. zázemí</v>
      </c>
      <c r="F85" s="262"/>
      <c r="G85" s="262"/>
      <c r="H85" s="26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96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5" customHeight="1">
      <c r="A87" s="32"/>
      <c r="B87" s="33"/>
      <c r="C87" s="32"/>
      <c r="D87" s="32"/>
      <c r="E87" s="243" t="str">
        <f>E9</f>
        <v>04 - Elektroinstalace</v>
      </c>
      <c r="F87" s="260"/>
      <c r="G87" s="260"/>
      <c r="H87" s="26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1. 11. 2020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6" customHeight="1">
      <c r="A91" s="32"/>
      <c r="B91" s="33"/>
      <c r="C91" s="27" t="s">
        <v>24</v>
      </c>
      <c r="D91" s="32"/>
      <c r="E91" s="32"/>
      <c r="F91" s="25" t="str">
        <f>E15</f>
        <v>Město Chotěboř</v>
      </c>
      <c r="G91" s="32"/>
      <c r="H91" s="32"/>
      <c r="I91" s="27" t="s">
        <v>30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6.45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32</v>
      </c>
      <c r="J92" s="30" t="str">
        <f>E24</f>
        <v>Ing. Milan Landsman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99</v>
      </c>
      <c r="D94" s="101"/>
      <c r="E94" s="101"/>
      <c r="F94" s="101"/>
      <c r="G94" s="101"/>
      <c r="H94" s="101"/>
      <c r="I94" s="101"/>
      <c r="J94" s="110" t="s">
        <v>100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101</v>
      </c>
      <c r="D96" s="32"/>
      <c r="E96" s="32"/>
      <c r="F96" s="32"/>
      <c r="G96" s="32"/>
      <c r="H96" s="32"/>
      <c r="I96" s="32"/>
      <c r="J96" s="71">
        <f>J123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102</v>
      </c>
    </row>
    <row r="97" spans="2:12" s="9" customFormat="1" ht="24.95" customHeight="1">
      <c r="B97" s="112"/>
      <c r="D97" s="113" t="s">
        <v>112</v>
      </c>
      <c r="E97" s="114"/>
      <c r="F97" s="114"/>
      <c r="G97" s="114"/>
      <c r="H97" s="114"/>
      <c r="I97" s="114"/>
      <c r="J97" s="115">
        <f>J124</f>
        <v>0</v>
      </c>
      <c r="L97" s="112"/>
    </row>
    <row r="98" spans="2:12" s="10" customFormat="1" ht="19.9" customHeight="1">
      <c r="B98" s="116"/>
      <c r="D98" s="117" t="s">
        <v>1003</v>
      </c>
      <c r="E98" s="118"/>
      <c r="F98" s="118"/>
      <c r="G98" s="118"/>
      <c r="H98" s="118"/>
      <c r="I98" s="118"/>
      <c r="J98" s="119">
        <f>J125</f>
        <v>0</v>
      </c>
      <c r="L98" s="116"/>
    </row>
    <row r="99" spans="2:12" s="10" customFormat="1" ht="19.9" customHeight="1">
      <c r="B99" s="116"/>
      <c r="D99" s="117" t="s">
        <v>1004</v>
      </c>
      <c r="E99" s="118"/>
      <c r="F99" s="118"/>
      <c r="G99" s="118"/>
      <c r="H99" s="118"/>
      <c r="I99" s="118"/>
      <c r="J99" s="119">
        <f>J127</f>
        <v>0</v>
      </c>
      <c r="L99" s="116"/>
    </row>
    <row r="100" spans="2:12" s="10" customFormat="1" ht="19.9" customHeight="1">
      <c r="B100" s="116"/>
      <c r="D100" s="117" t="s">
        <v>1005</v>
      </c>
      <c r="E100" s="118"/>
      <c r="F100" s="118"/>
      <c r="G100" s="118"/>
      <c r="H100" s="118"/>
      <c r="I100" s="118"/>
      <c r="J100" s="119">
        <f>J129</f>
        <v>0</v>
      </c>
      <c r="L100" s="116"/>
    </row>
    <row r="101" spans="2:12" s="10" customFormat="1" ht="19.9" customHeight="1">
      <c r="B101" s="116"/>
      <c r="D101" s="117" t="s">
        <v>1006</v>
      </c>
      <c r="E101" s="118"/>
      <c r="F101" s="118"/>
      <c r="G101" s="118"/>
      <c r="H101" s="118"/>
      <c r="I101" s="118"/>
      <c r="J101" s="119">
        <f>J133</f>
        <v>0</v>
      </c>
      <c r="L101" s="116"/>
    </row>
    <row r="102" spans="2:12" s="10" customFormat="1" ht="19.9" customHeight="1">
      <c r="B102" s="116"/>
      <c r="D102" s="117" t="s">
        <v>1007</v>
      </c>
      <c r="E102" s="118"/>
      <c r="F102" s="118"/>
      <c r="G102" s="118"/>
      <c r="H102" s="118"/>
      <c r="I102" s="118"/>
      <c r="J102" s="119">
        <f>J136</f>
        <v>0</v>
      </c>
      <c r="L102" s="116"/>
    </row>
    <row r="103" spans="2:12" s="10" customFormat="1" ht="19.9" customHeight="1">
      <c r="B103" s="116"/>
      <c r="D103" s="117" t="s">
        <v>1008</v>
      </c>
      <c r="E103" s="118"/>
      <c r="F103" s="118"/>
      <c r="G103" s="118"/>
      <c r="H103" s="118"/>
      <c r="I103" s="118"/>
      <c r="J103" s="119">
        <f>J138</f>
        <v>0</v>
      </c>
      <c r="L103" s="116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120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4.45" customHeight="1">
      <c r="A113" s="32"/>
      <c r="B113" s="33"/>
      <c r="C113" s="32"/>
      <c r="D113" s="32"/>
      <c r="E113" s="261" t="str">
        <f>E7</f>
        <v>Rekonstrukce soc. zázemí</v>
      </c>
      <c r="F113" s="262"/>
      <c r="G113" s="262"/>
      <c r="H113" s="26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96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4.45" customHeight="1">
      <c r="A115" s="32"/>
      <c r="B115" s="33"/>
      <c r="C115" s="32"/>
      <c r="D115" s="32"/>
      <c r="E115" s="243" t="str">
        <f>E9</f>
        <v>04 - Elektroinstalace</v>
      </c>
      <c r="F115" s="260"/>
      <c r="G115" s="260"/>
      <c r="H115" s="260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20</v>
      </c>
      <c r="D117" s="32"/>
      <c r="E117" s="32"/>
      <c r="F117" s="25" t="str">
        <f>F12</f>
        <v xml:space="preserve"> </v>
      </c>
      <c r="G117" s="32"/>
      <c r="H117" s="32"/>
      <c r="I117" s="27" t="s">
        <v>22</v>
      </c>
      <c r="J117" s="55" t="str">
        <f>IF(J12="","",J12)</f>
        <v>1. 11. 2020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6" customHeight="1">
      <c r="A119" s="32"/>
      <c r="B119" s="33"/>
      <c r="C119" s="27" t="s">
        <v>24</v>
      </c>
      <c r="D119" s="32"/>
      <c r="E119" s="32"/>
      <c r="F119" s="25" t="str">
        <f>E15</f>
        <v>Město Chotěboř</v>
      </c>
      <c r="G119" s="32"/>
      <c r="H119" s="32"/>
      <c r="I119" s="27" t="s">
        <v>30</v>
      </c>
      <c r="J119" s="30" t="str">
        <f>E21</f>
        <v xml:space="preserve"> 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26.45" customHeight="1">
      <c r="A120" s="32"/>
      <c r="B120" s="33"/>
      <c r="C120" s="27" t="s">
        <v>28</v>
      </c>
      <c r="D120" s="32"/>
      <c r="E120" s="32"/>
      <c r="F120" s="25" t="str">
        <f>IF(E18="","",E18)</f>
        <v>Vyplň údaj</v>
      </c>
      <c r="G120" s="32"/>
      <c r="H120" s="32"/>
      <c r="I120" s="27" t="s">
        <v>32</v>
      </c>
      <c r="J120" s="30" t="str">
        <f>E24</f>
        <v>Ing. Milan Landsman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1" customFormat="1" ht="29.25" customHeight="1">
      <c r="A122" s="120"/>
      <c r="B122" s="121"/>
      <c r="C122" s="122" t="s">
        <v>121</v>
      </c>
      <c r="D122" s="123" t="s">
        <v>60</v>
      </c>
      <c r="E122" s="123" t="s">
        <v>56</v>
      </c>
      <c r="F122" s="123" t="s">
        <v>57</v>
      </c>
      <c r="G122" s="123" t="s">
        <v>122</v>
      </c>
      <c r="H122" s="123" t="s">
        <v>123</v>
      </c>
      <c r="I122" s="123" t="s">
        <v>124</v>
      </c>
      <c r="J122" s="124" t="s">
        <v>100</v>
      </c>
      <c r="K122" s="125" t="s">
        <v>125</v>
      </c>
      <c r="L122" s="126"/>
      <c r="M122" s="62" t="s">
        <v>1</v>
      </c>
      <c r="N122" s="63" t="s">
        <v>39</v>
      </c>
      <c r="O122" s="63" t="s">
        <v>126</v>
      </c>
      <c r="P122" s="63" t="s">
        <v>127</v>
      </c>
      <c r="Q122" s="63" t="s">
        <v>128</v>
      </c>
      <c r="R122" s="63" t="s">
        <v>129</v>
      </c>
      <c r="S122" s="63" t="s">
        <v>130</v>
      </c>
      <c r="T122" s="64" t="s">
        <v>131</v>
      </c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</row>
    <row r="123" spans="1:63" s="2" customFormat="1" ht="22.9" customHeight="1">
      <c r="A123" s="32"/>
      <c r="B123" s="33"/>
      <c r="C123" s="69" t="s">
        <v>132</v>
      </c>
      <c r="D123" s="32"/>
      <c r="E123" s="32"/>
      <c r="F123" s="32"/>
      <c r="G123" s="32"/>
      <c r="H123" s="32"/>
      <c r="I123" s="32"/>
      <c r="J123" s="127">
        <f>BK123</f>
        <v>0</v>
      </c>
      <c r="K123" s="32"/>
      <c r="L123" s="33"/>
      <c r="M123" s="65"/>
      <c r="N123" s="56"/>
      <c r="O123" s="66"/>
      <c r="P123" s="128">
        <f>P124</f>
        <v>0</v>
      </c>
      <c r="Q123" s="66"/>
      <c r="R123" s="128">
        <f>R124</f>
        <v>0</v>
      </c>
      <c r="S123" s="66"/>
      <c r="T123" s="129">
        <f>T124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74</v>
      </c>
      <c r="AU123" s="17" t="s">
        <v>102</v>
      </c>
      <c r="BK123" s="130">
        <f>BK124</f>
        <v>0</v>
      </c>
    </row>
    <row r="124" spans="2:63" s="12" customFormat="1" ht="25.9" customHeight="1">
      <c r="B124" s="131"/>
      <c r="D124" s="132" t="s">
        <v>74</v>
      </c>
      <c r="E124" s="133" t="s">
        <v>306</v>
      </c>
      <c r="F124" s="133" t="s">
        <v>307</v>
      </c>
      <c r="I124" s="134"/>
      <c r="J124" s="135">
        <f>BK124</f>
        <v>0</v>
      </c>
      <c r="L124" s="131"/>
      <c r="M124" s="136"/>
      <c r="N124" s="137"/>
      <c r="O124" s="137"/>
      <c r="P124" s="138">
        <f>P125+P127+P129+P133+P136+P138</f>
        <v>0</v>
      </c>
      <c r="Q124" s="137"/>
      <c r="R124" s="138">
        <f>R125+R127+R129+R133+R136+R138</f>
        <v>0</v>
      </c>
      <c r="S124" s="137"/>
      <c r="T124" s="139">
        <f>T125+T127+T129+T133+T136+T138</f>
        <v>0</v>
      </c>
      <c r="AR124" s="132" t="s">
        <v>85</v>
      </c>
      <c r="AT124" s="140" t="s">
        <v>74</v>
      </c>
      <c r="AU124" s="140" t="s">
        <v>75</v>
      </c>
      <c r="AY124" s="132" t="s">
        <v>135</v>
      </c>
      <c r="BK124" s="141">
        <f>BK125+BK127+BK129+BK133+BK136+BK138</f>
        <v>0</v>
      </c>
    </row>
    <row r="125" spans="2:63" s="12" customFormat="1" ht="22.9" customHeight="1">
      <c r="B125" s="131"/>
      <c r="D125" s="132" t="s">
        <v>74</v>
      </c>
      <c r="E125" s="142" t="s">
        <v>1009</v>
      </c>
      <c r="F125" s="142" t="s">
        <v>1010</v>
      </c>
      <c r="I125" s="134"/>
      <c r="J125" s="143">
        <f>BK125</f>
        <v>0</v>
      </c>
      <c r="L125" s="131"/>
      <c r="M125" s="136"/>
      <c r="N125" s="137"/>
      <c r="O125" s="137"/>
      <c r="P125" s="138">
        <f>P126</f>
        <v>0</v>
      </c>
      <c r="Q125" s="137"/>
      <c r="R125" s="138">
        <f>R126</f>
        <v>0</v>
      </c>
      <c r="S125" s="137"/>
      <c r="T125" s="139">
        <f>T126</f>
        <v>0</v>
      </c>
      <c r="AR125" s="132" t="s">
        <v>85</v>
      </c>
      <c r="AT125" s="140" t="s">
        <v>74</v>
      </c>
      <c r="AU125" s="140" t="s">
        <v>83</v>
      </c>
      <c r="AY125" s="132" t="s">
        <v>135</v>
      </c>
      <c r="BK125" s="141">
        <f>BK126</f>
        <v>0</v>
      </c>
    </row>
    <row r="126" spans="1:65" s="2" customFormat="1" ht="22.15" customHeight="1">
      <c r="A126" s="32"/>
      <c r="B126" s="144"/>
      <c r="C126" s="145" t="s">
        <v>83</v>
      </c>
      <c r="D126" s="145" t="s">
        <v>138</v>
      </c>
      <c r="E126" s="146" t="s">
        <v>1011</v>
      </c>
      <c r="F126" s="147" t="s">
        <v>1012</v>
      </c>
      <c r="G126" s="148" t="s">
        <v>712</v>
      </c>
      <c r="H126" s="149">
        <v>1</v>
      </c>
      <c r="I126" s="150"/>
      <c r="J126" s="151">
        <f>ROUND(I126*H126,2)</f>
        <v>0</v>
      </c>
      <c r="K126" s="152"/>
      <c r="L126" s="33"/>
      <c r="M126" s="153" t="s">
        <v>1</v>
      </c>
      <c r="N126" s="154" t="s">
        <v>40</v>
      </c>
      <c r="O126" s="58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7" t="s">
        <v>237</v>
      </c>
      <c r="AT126" s="157" t="s">
        <v>138</v>
      </c>
      <c r="AU126" s="157" t="s">
        <v>85</v>
      </c>
      <c r="AY126" s="17" t="s">
        <v>135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7" t="s">
        <v>83</v>
      </c>
      <c r="BK126" s="158">
        <f>ROUND(I126*H126,2)</f>
        <v>0</v>
      </c>
      <c r="BL126" s="17" t="s">
        <v>237</v>
      </c>
      <c r="BM126" s="157" t="s">
        <v>1013</v>
      </c>
    </row>
    <row r="127" spans="2:63" s="12" customFormat="1" ht="22.9" customHeight="1">
      <c r="B127" s="131"/>
      <c r="D127" s="132" t="s">
        <v>74</v>
      </c>
      <c r="E127" s="142" t="s">
        <v>1014</v>
      </c>
      <c r="F127" s="142" t="s">
        <v>1015</v>
      </c>
      <c r="I127" s="134"/>
      <c r="J127" s="143">
        <f>BK127</f>
        <v>0</v>
      </c>
      <c r="L127" s="131"/>
      <c r="M127" s="136"/>
      <c r="N127" s="137"/>
      <c r="O127" s="137"/>
      <c r="P127" s="138">
        <f>P128</f>
        <v>0</v>
      </c>
      <c r="Q127" s="137"/>
      <c r="R127" s="138">
        <f>R128</f>
        <v>0</v>
      </c>
      <c r="S127" s="137"/>
      <c r="T127" s="139">
        <f>T128</f>
        <v>0</v>
      </c>
      <c r="AR127" s="132" t="s">
        <v>85</v>
      </c>
      <c r="AT127" s="140" t="s">
        <v>74</v>
      </c>
      <c r="AU127" s="140" t="s">
        <v>83</v>
      </c>
      <c r="AY127" s="132" t="s">
        <v>135</v>
      </c>
      <c r="BK127" s="141">
        <f>BK128</f>
        <v>0</v>
      </c>
    </row>
    <row r="128" spans="1:65" s="2" customFormat="1" ht="13.9" customHeight="1">
      <c r="A128" s="32"/>
      <c r="B128" s="144"/>
      <c r="C128" s="145" t="s">
        <v>85</v>
      </c>
      <c r="D128" s="145" t="s">
        <v>138</v>
      </c>
      <c r="E128" s="146" t="s">
        <v>1016</v>
      </c>
      <c r="F128" s="147" t="s">
        <v>1017</v>
      </c>
      <c r="G128" s="148" t="s">
        <v>327</v>
      </c>
      <c r="H128" s="149">
        <v>4</v>
      </c>
      <c r="I128" s="150"/>
      <c r="J128" s="151">
        <f>ROUND(I128*H128,2)</f>
        <v>0</v>
      </c>
      <c r="K128" s="152"/>
      <c r="L128" s="33"/>
      <c r="M128" s="153" t="s">
        <v>1</v>
      </c>
      <c r="N128" s="154" t="s">
        <v>40</v>
      </c>
      <c r="O128" s="58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7" t="s">
        <v>237</v>
      </c>
      <c r="AT128" s="157" t="s">
        <v>138</v>
      </c>
      <c r="AU128" s="157" t="s">
        <v>85</v>
      </c>
      <c r="AY128" s="17" t="s">
        <v>135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7" t="s">
        <v>83</v>
      </c>
      <c r="BK128" s="158">
        <f>ROUND(I128*H128,2)</f>
        <v>0</v>
      </c>
      <c r="BL128" s="17" t="s">
        <v>237</v>
      </c>
      <c r="BM128" s="157" t="s">
        <v>1018</v>
      </c>
    </row>
    <row r="129" spans="2:63" s="12" customFormat="1" ht="22.9" customHeight="1">
      <c r="B129" s="131"/>
      <c r="D129" s="132" t="s">
        <v>74</v>
      </c>
      <c r="E129" s="142" t="s">
        <v>1019</v>
      </c>
      <c r="F129" s="142" t="s">
        <v>1020</v>
      </c>
      <c r="I129" s="134"/>
      <c r="J129" s="143">
        <f>BK129</f>
        <v>0</v>
      </c>
      <c r="L129" s="131"/>
      <c r="M129" s="136"/>
      <c r="N129" s="137"/>
      <c r="O129" s="137"/>
      <c r="P129" s="138">
        <f>SUM(P130:P132)</f>
        <v>0</v>
      </c>
      <c r="Q129" s="137"/>
      <c r="R129" s="138">
        <f>SUM(R130:R132)</f>
        <v>0</v>
      </c>
      <c r="S129" s="137"/>
      <c r="T129" s="139">
        <f>SUM(T130:T132)</f>
        <v>0</v>
      </c>
      <c r="AR129" s="132" t="s">
        <v>85</v>
      </c>
      <c r="AT129" s="140" t="s">
        <v>74</v>
      </c>
      <c r="AU129" s="140" t="s">
        <v>83</v>
      </c>
      <c r="AY129" s="132" t="s">
        <v>135</v>
      </c>
      <c r="BK129" s="141">
        <f>SUM(BK130:BK132)</f>
        <v>0</v>
      </c>
    </row>
    <row r="130" spans="1:65" s="2" customFormat="1" ht="13.9" customHeight="1">
      <c r="A130" s="32"/>
      <c r="B130" s="144"/>
      <c r="C130" s="145" t="s">
        <v>136</v>
      </c>
      <c r="D130" s="145" t="s">
        <v>138</v>
      </c>
      <c r="E130" s="146" t="s">
        <v>1021</v>
      </c>
      <c r="F130" s="147" t="s">
        <v>1022</v>
      </c>
      <c r="G130" s="148" t="s">
        <v>220</v>
      </c>
      <c r="H130" s="149">
        <v>12</v>
      </c>
      <c r="I130" s="150"/>
      <c r="J130" s="151">
        <f>ROUND(I130*H130,2)</f>
        <v>0</v>
      </c>
      <c r="K130" s="152"/>
      <c r="L130" s="33"/>
      <c r="M130" s="153" t="s">
        <v>1</v>
      </c>
      <c r="N130" s="154" t="s">
        <v>40</v>
      </c>
      <c r="O130" s="58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7" t="s">
        <v>237</v>
      </c>
      <c r="AT130" s="157" t="s">
        <v>138</v>
      </c>
      <c r="AU130" s="157" t="s">
        <v>85</v>
      </c>
      <c r="AY130" s="17" t="s">
        <v>135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7" t="s">
        <v>83</v>
      </c>
      <c r="BK130" s="158">
        <f>ROUND(I130*H130,2)</f>
        <v>0</v>
      </c>
      <c r="BL130" s="17" t="s">
        <v>237</v>
      </c>
      <c r="BM130" s="157" t="s">
        <v>1023</v>
      </c>
    </row>
    <row r="131" spans="1:65" s="2" customFormat="1" ht="13.9" customHeight="1">
      <c r="A131" s="32"/>
      <c r="B131" s="144"/>
      <c r="C131" s="145" t="s">
        <v>142</v>
      </c>
      <c r="D131" s="145" t="s">
        <v>138</v>
      </c>
      <c r="E131" s="146" t="s">
        <v>1024</v>
      </c>
      <c r="F131" s="147" t="s">
        <v>1025</v>
      </c>
      <c r="G131" s="148" t="s">
        <v>220</v>
      </c>
      <c r="H131" s="149">
        <v>120</v>
      </c>
      <c r="I131" s="150"/>
      <c r="J131" s="151">
        <f>ROUND(I131*H131,2)</f>
        <v>0</v>
      </c>
      <c r="K131" s="152"/>
      <c r="L131" s="33"/>
      <c r="M131" s="153" t="s">
        <v>1</v>
      </c>
      <c r="N131" s="154" t="s">
        <v>40</v>
      </c>
      <c r="O131" s="58"/>
      <c r="P131" s="155">
        <f>O131*H131</f>
        <v>0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7" t="s">
        <v>237</v>
      </c>
      <c r="AT131" s="157" t="s">
        <v>138</v>
      </c>
      <c r="AU131" s="157" t="s">
        <v>85</v>
      </c>
      <c r="AY131" s="17" t="s">
        <v>135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7" t="s">
        <v>83</v>
      </c>
      <c r="BK131" s="158">
        <f>ROUND(I131*H131,2)</f>
        <v>0</v>
      </c>
      <c r="BL131" s="17" t="s">
        <v>237</v>
      </c>
      <c r="BM131" s="157" t="s">
        <v>1026</v>
      </c>
    </row>
    <row r="132" spans="1:65" s="2" customFormat="1" ht="13.9" customHeight="1">
      <c r="A132" s="32"/>
      <c r="B132" s="144"/>
      <c r="C132" s="145" t="s">
        <v>175</v>
      </c>
      <c r="D132" s="145" t="s">
        <v>138</v>
      </c>
      <c r="E132" s="146" t="s">
        <v>1027</v>
      </c>
      <c r="F132" s="147" t="s">
        <v>1028</v>
      </c>
      <c r="G132" s="148" t="s">
        <v>220</v>
      </c>
      <c r="H132" s="149">
        <v>80</v>
      </c>
      <c r="I132" s="150"/>
      <c r="J132" s="151">
        <f>ROUND(I132*H132,2)</f>
        <v>0</v>
      </c>
      <c r="K132" s="152"/>
      <c r="L132" s="33"/>
      <c r="M132" s="153" t="s">
        <v>1</v>
      </c>
      <c r="N132" s="154" t="s">
        <v>40</v>
      </c>
      <c r="O132" s="58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7" t="s">
        <v>237</v>
      </c>
      <c r="AT132" s="157" t="s">
        <v>138</v>
      </c>
      <c r="AU132" s="157" t="s">
        <v>85</v>
      </c>
      <c r="AY132" s="17" t="s">
        <v>135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7" t="s">
        <v>83</v>
      </c>
      <c r="BK132" s="158">
        <f>ROUND(I132*H132,2)</f>
        <v>0</v>
      </c>
      <c r="BL132" s="17" t="s">
        <v>237</v>
      </c>
      <c r="BM132" s="157" t="s">
        <v>1029</v>
      </c>
    </row>
    <row r="133" spans="2:63" s="12" customFormat="1" ht="22.9" customHeight="1">
      <c r="B133" s="131"/>
      <c r="D133" s="132" t="s">
        <v>74</v>
      </c>
      <c r="E133" s="142" t="s">
        <v>1030</v>
      </c>
      <c r="F133" s="142" t="s">
        <v>1031</v>
      </c>
      <c r="I133" s="134"/>
      <c r="J133" s="143">
        <f>BK133</f>
        <v>0</v>
      </c>
      <c r="L133" s="131"/>
      <c r="M133" s="136"/>
      <c r="N133" s="137"/>
      <c r="O133" s="137"/>
      <c r="P133" s="138">
        <f>SUM(P134:P135)</f>
        <v>0</v>
      </c>
      <c r="Q133" s="137"/>
      <c r="R133" s="138">
        <f>SUM(R134:R135)</f>
        <v>0</v>
      </c>
      <c r="S133" s="137"/>
      <c r="T133" s="139">
        <f>SUM(T134:T135)</f>
        <v>0</v>
      </c>
      <c r="AR133" s="132" t="s">
        <v>85</v>
      </c>
      <c r="AT133" s="140" t="s">
        <v>74</v>
      </c>
      <c r="AU133" s="140" t="s">
        <v>83</v>
      </c>
      <c r="AY133" s="132" t="s">
        <v>135</v>
      </c>
      <c r="BK133" s="141">
        <f>SUM(BK134:BK135)</f>
        <v>0</v>
      </c>
    </row>
    <row r="134" spans="1:65" s="2" customFormat="1" ht="22.15" customHeight="1">
      <c r="A134" s="32"/>
      <c r="B134" s="144"/>
      <c r="C134" s="145" t="s">
        <v>173</v>
      </c>
      <c r="D134" s="145" t="s">
        <v>138</v>
      </c>
      <c r="E134" s="146" t="s">
        <v>1032</v>
      </c>
      <c r="F134" s="147" t="s">
        <v>1033</v>
      </c>
      <c r="G134" s="148" t="s">
        <v>327</v>
      </c>
      <c r="H134" s="149">
        <v>2</v>
      </c>
      <c r="I134" s="150"/>
      <c r="J134" s="151">
        <f>ROUND(I134*H134,2)</f>
        <v>0</v>
      </c>
      <c r="K134" s="152"/>
      <c r="L134" s="33"/>
      <c r="M134" s="153" t="s">
        <v>1</v>
      </c>
      <c r="N134" s="154" t="s">
        <v>40</v>
      </c>
      <c r="O134" s="58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7" t="s">
        <v>237</v>
      </c>
      <c r="AT134" s="157" t="s">
        <v>138</v>
      </c>
      <c r="AU134" s="157" t="s">
        <v>85</v>
      </c>
      <c r="AY134" s="17" t="s">
        <v>135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7" t="s">
        <v>83</v>
      </c>
      <c r="BK134" s="158">
        <f>ROUND(I134*H134,2)</f>
        <v>0</v>
      </c>
      <c r="BL134" s="17" t="s">
        <v>237</v>
      </c>
      <c r="BM134" s="157" t="s">
        <v>1034</v>
      </c>
    </row>
    <row r="135" spans="1:65" s="2" customFormat="1" ht="22.15" customHeight="1">
      <c r="A135" s="32"/>
      <c r="B135" s="144"/>
      <c r="C135" s="145" t="s">
        <v>186</v>
      </c>
      <c r="D135" s="145" t="s">
        <v>138</v>
      </c>
      <c r="E135" s="146" t="s">
        <v>1035</v>
      </c>
      <c r="F135" s="147" t="s">
        <v>1036</v>
      </c>
      <c r="G135" s="148" t="s">
        <v>327</v>
      </c>
      <c r="H135" s="149">
        <v>2</v>
      </c>
      <c r="I135" s="150"/>
      <c r="J135" s="151">
        <f>ROUND(I135*H135,2)</f>
        <v>0</v>
      </c>
      <c r="K135" s="152"/>
      <c r="L135" s="33"/>
      <c r="M135" s="153" t="s">
        <v>1</v>
      </c>
      <c r="N135" s="154" t="s">
        <v>40</v>
      </c>
      <c r="O135" s="58"/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7" t="s">
        <v>237</v>
      </c>
      <c r="AT135" s="157" t="s">
        <v>138</v>
      </c>
      <c r="AU135" s="157" t="s">
        <v>85</v>
      </c>
      <c r="AY135" s="17" t="s">
        <v>135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7" t="s">
        <v>83</v>
      </c>
      <c r="BK135" s="158">
        <f>ROUND(I135*H135,2)</f>
        <v>0</v>
      </c>
      <c r="BL135" s="17" t="s">
        <v>237</v>
      </c>
      <c r="BM135" s="157" t="s">
        <v>1037</v>
      </c>
    </row>
    <row r="136" spans="2:63" s="12" customFormat="1" ht="22.9" customHeight="1">
      <c r="B136" s="131"/>
      <c r="D136" s="132" t="s">
        <v>74</v>
      </c>
      <c r="E136" s="142" t="s">
        <v>1038</v>
      </c>
      <c r="F136" s="142" t="s">
        <v>1039</v>
      </c>
      <c r="I136" s="134"/>
      <c r="J136" s="143">
        <f>BK136</f>
        <v>0</v>
      </c>
      <c r="L136" s="131"/>
      <c r="M136" s="136"/>
      <c r="N136" s="137"/>
      <c r="O136" s="137"/>
      <c r="P136" s="138">
        <f>P137</f>
        <v>0</v>
      </c>
      <c r="Q136" s="137"/>
      <c r="R136" s="138">
        <f>R137</f>
        <v>0</v>
      </c>
      <c r="S136" s="137"/>
      <c r="T136" s="139">
        <f>T137</f>
        <v>0</v>
      </c>
      <c r="AR136" s="132" t="s">
        <v>85</v>
      </c>
      <c r="AT136" s="140" t="s">
        <v>74</v>
      </c>
      <c r="AU136" s="140" t="s">
        <v>83</v>
      </c>
      <c r="AY136" s="132" t="s">
        <v>135</v>
      </c>
      <c r="BK136" s="141">
        <f>BK137</f>
        <v>0</v>
      </c>
    </row>
    <row r="137" spans="1:65" s="2" customFormat="1" ht="22.15" customHeight="1">
      <c r="A137" s="32"/>
      <c r="B137" s="144"/>
      <c r="C137" s="145" t="s">
        <v>190</v>
      </c>
      <c r="D137" s="145" t="s">
        <v>138</v>
      </c>
      <c r="E137" s="146" t="s">
        <v>1040</v>
      </c>
      <c r="F137" s="147" t="s">
        <v>1041</v>
      </c>
      <c r="G137" s="148" t="s">
        <v>327</v>
      </c>
      <c r="H137" s="149">
        <v>14</v>
      </c>
      <c r="I137" s="150"/>
      <c r="J137" s="151">
        <f>ROUND(I137*H137,2)</f>
        <v>0</v>
      </c>
      <c r="K137" s="152"/>
      <c r="L137" s="33"/>
      <c r="M137" s="153" t="s">
        <v>1</v>
      </c>
      <c r="N137" s="154" t="s">
        <v>40</v>
      </c>
      <c r="O137" s="58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7" t="s">
        <v>237</v>
      </c>
      <c r="AT137" s="157" t="s">
        <v>138</v>
      </c>
      <c r="AU137" s="157" t="s">
        <v>85</v>
      </c>
      <c r="AY137" s="17" t="s">
        <v>135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7" t="s">
        <v>83</v>
      </c>
      <c r="BK137" s="158">
        <f>ROUND(I137*H137,2)</f>
        <v>0</v>
      </c>
      <c r="BL137" s="17" t="s">
        <v>237</v>
      </c>
      <c r="BM137" s="157" t="s">
        <v>1042</v>
      </c>
    </row>
    <row r="138" spans="2:63" s="12" customFormat="1" ht="22.9" customHeight="1">
      <c r="B138" s="131"/>
      <c r="D138" s="132" t="s">
        <v>74</v>
      </c>
      <c r="E138" s="142" t="s">
        <v>1043</v>
      </c>
      <c r="F138" s="142" t="s">
        <v>1044</v>
      </c>
      <c r="I138" s="134"/>
      <c r="J138" s="143">
        <f>BK138</f>
        <v>0</v>
      </c>
      <c r="L138" s="131"/>
      <c r="M138" s="136"/>
      <c r="N138" s="137"/>
      <c r="O138" s="137"/>
      <c r="P138" s="138">
        <f>SUM(P139:P149)</f>
        <v>0</v>
      </c>
      <c r="Q138" s="137"/>
      <c r="R138" s="138">
        <f>SUM(R139:R149)</f>
        <v>0</v>
      </c>
      <c r="S138" s="137"/>
      <c r="T138" s="139">
        <f>SUM(T139:T149)</f>
        <v>0</v>
      </c>
      <c r="AR138" s="132" t="s">
        <v>85</v>
      </c>
      <c r="AT138" s="140" t="s">
        <v>74</v>
      </c>
      <c r="AU138" s="140" t="s">
        <v>83</v>
      </c>
      <c r="AY138" s="132" t="s">
        <v>135</v>
      </c>
      <c r="BK138" s="141">
        <f>SUM(BK139:BK149)</f>
        <v>0</v>
      </c>
    </row>
    <row r="139" spans="1:65" s="2" customFormat="1" ht="34.9" customHeight="1">
      <c r="A139" s="32"/>
      <c r="B139" s="144"/>
      <c r="C139" s="145" t="s">
        <v>194</v>
      </c>
      <c r="D139" s="145" t="s">
        <v>138</v>
      </c>
      <c r="E139" s="146" t="s">
        <v>1045</v>
      </c>
      <c r="F139" s="147" t="s">
        <v>1046</v>
      </c>
      <c r="G139" s="148" t="s">
        <v>712</v>
      </c>
      <c r="H139" s="149">
        <v>1</v>
      </c>
      <c r="I139" s="150"/>
      <c r="J139" s="151">
        <f aca="true" t="shared" si="0" ref="J139:J149">ROUND(I139*H139,2)</f>
        <v>0</v>
      </c>
      <c r="K139" s="152"/>
      <c r="L139" s="33"/>
      <c r="M139" s="153" t="s">
        <v>1</v>
      </c>
      <c r="N139" s="154" t="s">
        <v>40</v>
      </c>
      <c r="O139" s="58"/>
      <c r="P139" s="155">
        <f aca="true" t="shared" si="1" ref="P139:P149">O139*H139</f>
        <v>0</v>
      </c>
      <c r="Q139" s="155">
        <v>0</v>
      </c>
      <c r="R139" s="155">
        <f aca="true" t="shared" si="2" ref="R139:R149">Q139*H139</f>
        <v>0</v>
      </c>
      <c r="S139" s="155">
        <v>0</v>
      </c>
      <c r="T139" s="156">
        <f aca="true" t="shared" si="3" ref="T139:T149"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7" t="s">
        <v>237</v>
      </c>
      <c r="AT139" s="157" t="s">
        <v>138</v>
      </c>
      <c r="AU139" s="157" t="s">
        <v>85</v>
      </c>
      <c r="AY139" s="17" t="s">
        <v>135</v>
      </c>
      <c r="BE139" s="158">
        <f aca="true" t="shared" si="4" ref="BE139:BE149">IF(N139="základní",J139,0)</f>
        <v>0</v>
      </c>
      <c r="BF139" s="158">
        <f aca="true" t="shared" si="5" ref="BF139:BF149">IF(N139="snížená",J139,0)</f>
        <v>0</v>
      </c>
      <c r="BG139" s="158">
        <f aca="true" t="shared" si="6" ref="BG139:BG149">IF(N139="zákl. přenesená",J139,0)</f>
        <v>0</v>
      </c>
      <c r="BH139" s="158">
        <f aca="true" t="shared" si="7" ref="BH139:BH149">IF(N139="sníž. přenesená",J139,0)</f>
        <v>0</v>
      </c>
      <c r="BI139" s="158">
        <f aca="true" t="shared" si="8" ref="BI139:BI149">IF(N139="nulová",J139,0)</f>
        <v>0</v>
      </c>
      <c r="BJ139" s="17" t="s">
        <v>83</v>
      </c>
      <c r="BK139" s="158">
        <f aca="true" t="shared" si="9" ref="BK139:BK149">ROUND(I139*H139,2)</f>
        <v>0</v>
      </c>
      <c r="BL139" s="17" t="s">
        <v>237</v>
      </c>
      <c r="BM139" s="157" t="s">
        <v>1047</v>
      </c>
    </row>
    <row r="140" spans="1:65" s="2" customFormat="1" ht="13.9" customHeight="1">
      <c r="A140" s="32"/>
      <c r="B140" s="144"/>
      <c r="C140" s="145" t="s">
        <v>200</v>
      </c>
      <c r="D140" s="145" t="s">
        <v>138</v>
      </c>
      <c r="E140" s="146" t="s">
        <v>1048</v>
      </c>
      <c r="F140" s="147" t="s">
        <v>1049</v>
      </c>
      <c r="G140" s="148" t="s">
        <v>712</v>
      </c>
      <c r="H140" s="149">
        <v>1</v>
      </c>
      <c r="I140" s="150"/>
      <c r="J140" s="151">
        <f t="shared" si="0"/>
        <v>0</v>
      </c>
      <c r="K140" s="152"/>
      <c r="L140" s="33"/>
      <c r="M140" s="153" t="s">
        <v>1</v>
      </c>
      <c r="N140" s="154" t="s">
        <v>40</v>
      </c>
      <c r="O140" s="58"/>
      <c r="P140" s="155">
        <f t="shared" si="1"/>
        <v>0</v>
      </c>
      <c r="Q140" s="155">
        <v>0</v>
      </c>
      <c r="R140" s="155">
        <f t="shared" si="2"/>
        <v>0</v>
      </c>
      <c r="S140" s="155">
        <v>0</v>
      </c>
      <c r="T140" s="156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7" t="s">
        <v>237</v>
      </c>
      <c r="AT140" s="157" t="s">
        <v>138</v>
      </c>
      <c r="AU140" s="157" t="s">
        <v>85</v>
      </c>
      <c r="AY140" s="17" t="s">
        <v>135</v>
      </c>
      <c r="BE140" s="158">
        <f t="shared" si="4"/>
        <v>0</v>
      </c>
      <c r="BF140" s="158">
        <f t="shared" si="5"/>
        <v>0</v>
      </c>
      <c r="BG140" s="158">
        <f t="shared" si="6"/>
        <v>0</v>
      </c>
      <c r="BH140" s="158">
        <f t="shared" si="7"/>
        <v>0</v>
      </c>
      <c r="BI140" s="158">
        <f t="shared" si="8"/>
        <v>0</v>
      </c>
      <c r="BJ140" s="17" t="s">
        <v>83</v>
      </c>
      <c r="BK140" s="158">
        <f t="shared" si="9"/>
        <v>0</v>
      </c>
      <c r="BL140" s="17" t="s">
        <v>237</v>
      </c>
      <c r="BM140" s="157" t="s">
        <v>1050</v>
      </c>
    </row>
    <row r="141" spans="1:65" s="2" customFormat="1" ht="22.15" customHeight="1">
      <c r="A141" s="32"/>
      <c r="B141" s="144"/>
      <c r="C141" s="145" t="s">
        <v>207</v>
      </c>
      <c r="D141" s="145" t="s">
        <v>138</v>
      </c>
      <c r="E141" s="146" t="s">
        <v>1051</v>
      </c>
      <c r="F141" s="147" t="s">
        <v>1052</v>
      </c>
      <c r="G141" s="148" t="s">
        <v>712</v>
      </c>
      <c r="H141" s="149">
        <v>1</v>
      </c>
      <c r="I141" s="150"/>
      <c r="J141" s="151">
        <f t="shared" si="0"/>
        <v>0</v>
      </c>
      <c r="K141" s="152"/>
      <c r="L141" s="33"/>
      <c r="M141" s="153" t="s">
        <v>1</v>
      </c>
      <c r="N141" s="154" t="s">
        <v>40</v>
      </c>
      <c r="O141" s="58"/>
      <c r="P141" s="155">
        <f t="shared" si="1"/>
        <v>0</v>
      </c>
      <c r="Q141" s="155">
        <v>0</v>
      </c>
      <c r="R141" s="155">
        <f t="shared" si="2"/>
        <v>0</v>
      </c>
      <c r="S141" s="155">
        <v>0</v>
      </c>
      <c r="T141" s="156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7" t="s">
        <v>237</v>
      </c>
      <c r="AT141" s="157" t="s">
        <v>138</v>
      </c>
      <c r="AU141" s="157" t="s">
        <v>85</v>
      </c>
      <c r="AY141" s="17" t="s">
        <v>135</v>
      </c>
      <c r="BE141" s="158">
        <f t="shared" si="4"/>
        <v>0</v>
      </c>
      <c r="BF141" s="158">
        <f t="shared" si="5"/>
        <v>0</v>
      </c>
      <c r="BG141" s="158">
        <f t="shared" si="6"/>
        <v>0</v>
      </c>
      <c r="BH141" s="158">
        <f t="shared" si="7"/>
        <v>0</v>
      </c>
      <c r="BI141" s="158">
        <f t="shared" si="8"/>
        <v>0</v>
      </c>
      <c r="BJ141" s="17" t="s">
        <v>83</v>
      </c>
      <c r="BK141" s="158">
        <f t="shared" si="9"/>
        <v>0</v>
      </c>
      <c r="BL141" s="17" t="s">
        <v>237</v>
      </c>
      <c r="BM141" s="157" t="s">
        <v>1053</v>
      </c>
    </row>
    <row r="142" spans="1:65" s="2" customFormat="1" ht="13.9" customHeight="1">
      <c r="A142" s="32"/>
      <c r="B142" s="144"/>
      <c r="C142" s="145" t="s">
        <v>213</v>
      </c>
      <c r="D142" s="145" t="s">
        <v>138</v>
      </c>
      <c r="E142" s="146" t="s">
        <v>1054</v>
      </c>
      <c r="F142" s="147" t="s">
        <v>1055</v>
      </c>
      <c r="G142" s="148" t="s">
        <v>712</v>
      </c>
      <c r="H142" s="149">
        <v>1</v>
      </c>
      <c r="I142" s="150"/>
      <c r="J142" s="151">
        <f t="shared" si="0"/>
        <v>0</v>
      </c>
      <c r="K142" s="152"/>
      <c r="L142" s="33"/>
      <c r="M142" s="153" t="s">
        <v>1</v>
      </c>
      <c r="N142" s="154" t="s">
        <v>40</v>
      </c>
      <c r="O142" s="58"/>
      <c r="P142" s="155">
        <f t="shared" si="1"/>
        <v>0</v>
      </c>
      <c r="Q142" s="155">
        <v>0</v>
      </c>
      <c r="R142" s="155">
        <f t="shared" si="2"/>
        <v>0</v>
      </c>
      <c r="S142" s="155">
        <v>0</v>
      </c>
      <c r="T142" s="156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7" t="s">
        <v>237</v>
      </c>
      <c r="AT142" s="157" t="s">
        <v>138</v>
      </c>
      <c r="AU142" s="157" t="s">
        <v>85</v>
      </c>
      <c r="AY142" s="17" t="s">
        <v>135</v>
      </c>
      <c r="BE142" s="158">
        <f t="shared" si="4"/>
        <v>0</v>
      </c>
      <c r="BF142" s="158">
        <f t="shared" si="5"/>
        <v>0</v>
      </c>
      <c r="BG142" s="158">
        <f t="shared" si="6"/>
        <v>0</v>
      </c>
      <c r="BH142" s="158">
        <f t="shared" si="7"/>
        <v>0</v>
      </c>
      <c r="BI142" s="158">
        <f t="shared" si="8"/>
        <v>0</v>
      </c>
      <c r="BJ142" s="17" t="s">
        <v>83</v>
      </c>
      <c r="BK142" s="158">
        <f t="shared" si="9"/>
        <v>0</v>
      </c>
      <c r="BL142" s="17" t="s">
        <v>237</v>
      </c>
      <c r="BM142" s="157" t="s">
        <v>1056</v>
      </c>
    </row>
    <row r="143" spans="1:65" s="2" customFormat="1" ht="13.9" customHeight="1">
      <c r="A143" s="32"/>
      <c r="B143" s="144"/>
      <c r="C143" s="145" t="s">
        <v>217</v>
      </c>
      <c r="D143" s="145" t="s">
        <v>138</v>
      </c>
      <c r="E143" s="146" t="s">
        <v>1057</v>
      </c>
      <c r="F143" s="147" t="s">
        <v>1058</v>
      </c>
      <c r="G143" s="148" t="s">
        <v>712</v>
      </c>
      <c r="H143" s="149">
        <v>1</v>
      </c>
      <c r="I143" s="150"/>
      <c r="J143" s="151">
        <f t="shared" si="0"/>
        <v>0</v>
      </c>
      <c r="K143" s="152"/>
      <c r="L143" s="33"/>
      <c r="M143" s="153" t="s">
        <v>1</v>
      </c>
      <c r="N143" s="154" t="s">
        <v>40</v>
      </c>
      <c r="O143" s="58"/>
      <c r="P143" s="155">
        <f t="shared" si="1"/>
        <v>0</v>
      </c>
      <c r="Q143" s="155">
        <v>0</v>
      </c>
      <c r="R143" s="155">
        <f t="shared" si="2"/>
        <v>0</v>
      </c>
      <c r="S143" s="155">
        <v>0</v>
      </c>
      <c r="T143" s="156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7" t="s">
        <v>237</v>
      </c>
      <c r="AT143" s="157" t="s">
        <v>138</v>
      </c>
      <c r="AU143" s="157" t="s">
        <v>85</v>
      </c>
      <c r="AY143" s="17" t="s">
        <v>135</v>
      </c>
      <c r="BE143" s="158">
        <f t="shared" si="4"/>
        <v>0</v>
      </c>
      <c r="BF143" s="158">
        <f t="shared" si="5"/>
        <v>0</v>
      </c>
      <c r="BG143" s="158">
        <f t="shared" si="6"/>
        <v>0</v>
      </c>
      <c r="BH143" s="158">
        <f t="shared" si="7"/>
        <v>0</v>
      </c>
      <c r="BI143" s="158">
        <f t="shared" si="8"/>
        <v>0</v>
      </c>
      <c r="BJ143" s="17" t="s">
        <v>83</v>
      </c>
      <c r="BK143" s="158">
        <f t="shared" si="9"/>
        <v>0</v>
      </c>
      <c r="BL143" s="17" t="s">
        <v>237</v>
      </c>
      <c r="BM143" s="157" t="s">
        <v>1059</v>
      </c>
    </row>
    <row r="144" spans="1:65" s="2" customFormat="1" ht="22.15" customHeight="1">
      <c r="A144" s="32"/>
      <c r="B144" s="144"/>
      <c r="C144" s="145" t="s">
        <v>228</v>
      </c>
      <c r="D144" s="145" t="s">
        <v>138</v>
      </c>
      <c r="E144" s="146" t="s">
        <v>1060</v>
      </c>
      <c r="F144" s="147" t="s">
        <v>1061</v>
      </c>
      <c r="G144" s="148" t="s">
        <v>712</v>
      </c>
      <c r="H144" s="149">
        <v>1</v>
      </c>
      <c r="I144" s="150"/>
      <c r="J144" s="151">
        <f t="shared" si="0"/>
        <v>0</v>
      </c>
      <c r="K144" s="152"/>
      <c r="L144" s="33"/>
      <c r="M144" s="153" t="s">
        <v>1</v>
      </c>
      <c r="N144" s="154" t="s">
        <v>40</v>
      </c>
      <c r="O144" s="58"/>
      <c r="P144" s="155">
        <f t="shared" si="1"/>
        <v>0</v>
      </c>
      <c r="Q144" s="155">
        <v>0</v>
      </c>
      <c r="R144" s="155">
        <f t="shared" si="2"/>
        <v>0</v>
      </c>
      <c r="S144" s="155">
        <v>0</v>
      </c>
      <c r="T144" s="156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7" t="s">
        <v>237</v>
      </c>
      <c r="AT144" s="157" t="s">
        <v>138</v>
      </c>
      <c r="AU144" s="157" t="s">
        <v>85</v>
      </c>
      <c r="AY144" s="17" t="s">
        <v>135</v>
      </c>
      <c r="BE144" s="158">
        <f t="shared" si="4"/>
        <v>0</v>
      </c>
      <c r="BF144" s="158">
        <f t="shared" si="5"/>
        <v>0</v>
      </c>
      <c r="BG144" s="158">
        <f t="shared" si="6"/>
        <v>0</v>
      </c>
      <c r="BH144" s="158">
        <f t="shared" si="7"/>
        <v>0</v>
      </c>
      <c r="BI144" s="158">
        <f t="shared" si="8"/>
        <v>0</v>
      </c>
      <c r="BJ144" s="17" t="s">
        <v>83</v>
      </c>
      <c r="BK144" s="158">
        <f t="shared" si="9"/>
        <v>0</v>
      </c>
      <c r="BL144" s="17" t="s">
        <v>237</v>
      </c>
      <c r="BM144" s="157" t="s">
        <v>1062</v>
      </c>
    </row>
    <row r="145" spans="1:65" s="2" customFormat="1" ht="13.9" customHeight="1">
      <c r="A145" s="32"/>
      <c r="B145" s="144"/>
      <c r="C145" s="145" t="s">
        <v>8</v>
      </c>
      <c r="D145" s="145" t="s">
        <v>138</v>
      </c>
      <c r="E145" s="146" t="s">
        <v>1063</v>
      </c>
      <c r="F145" s="147" t="s">
        <v>1064</v>
      </c>
      <c r="G145" s="148" t="s">
        <v>712</v>
      </c>
      <c r="H145" s="149">
        <v>1</v>
      </c>
      <c r="I145" s="150"/>
      <c r="J145" s="151">
        <f t="shared" si="0"/>
        <v>0</v>
      </c>
      <c r="K145" s="152"/>
      <c r="L145" s="33"/>
      <c r="M145" s="153" t="s">
        <v>1</v>
      </c>
      <c r="N145" s="154" t="s">
        <v>40</v>
      </c>
      <c r="O145" s="58"/>
      <c r="P145" s="155">
        <f t="shared" si="1"/>
        <v>0</v>
      </c>
      <c r="Q145" s="155">
        <v>0</v>
      </c>
      <c r="R145" s="155">
        <f t="shared" si="2"/>
        <v>0</v>
      </c>
      <c r="S145" s="155">
        <v>0</v>
      </c>
      <c r="T145" s="156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7" t="s">
        <v>237</v>
      </c>
      <c r="AT145" s="157" t="s">
        <v>138</v>
      </c>
      <c r="AU145" s="157" t="s">
        <v>85</v>
      </c>
      <c r="AY145" s="17" t="s">
        <v>135</v>
      </c>
      <c r="BE145" s="158">
        <f t="shared" si="4"/>
        <v>0</v>
      </c>
      <c r="BF145" s="158">
        <f t="shared" si="5"/>
        <v>0</v>
      </c>
      <c r="BG145" s="158">
        <f t="shared" si="6"/>
        <v>0</v>
      </c>
      <c r="BH145" s="158">
        <f t="shared" si="7"/>
        <v>0</v>
      </c>
      <c r="BI145" s="158">
        <f t="shared" si="8"/>
        <v>0</v>
      </c>
      <c r="BJ145" s="17" t="s">
        <v>83</v>
      </c>
      <c r="BK145" s="158">
        <f t="shared" si="9"/>
        <v>0</v>
      </c>
      <c r="BL145" s="17" t="s">
        <v>237</v>
      </c>
      <c r="BM145" s="157" t="s">
        <v>1065</v>
      </c>
    </row>
    <row r="146" spans="1:65" s="2" customFormat="1" ht="13.9" customHeight="1">
      <c r="A146" s="32"/>
      <c r="B146" s="144"/>
      <c r="C146" s="145" t="s">
        <v>237</v>
      </c>
      <c r="D146" s="145" t="s">
        <v>138</v>
      </c>
      <c r="E146" s="146" t="s">
        <v>1066</v>
      </c>
      <c r="F146" s="147" t="s">
        <v>1067</v>
      </c>
      <c r="G146" s="148" t="s">
        <v>712</v>
      </c>
      <c r="H146" s="149">
        <v>1</v>
      </c>
      <c r="I146" s="150"/>
      <c r="J146" s="151">
        <f t="shared" si="0"/>
        <v>0</v>
      </c>
      <c r="K146" s="152"/>
      <c r="L146" s="33"/>
      <c r="M146" s="153" t="s">
        <v>1</v>
      </c>
      <c r="N146" s="154" t="s">
        <v>40</v>
      </c>
      <c r="O146" s="58"/>
      <c r="P146" s="155">
        <f t="shared" si="1"/>
        <v>0</v>
      </c>
      <c r="Q146" s="155">
        <v>0</v>
      </c>
      <c r="R146" s="155">
        <f t="shared" si="2"/>
        <v>0</v>
      </c>
      <c r="S146" s="155">
        <v>0</v>
      </c>
      <c r="T146" s="156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237</v>
      </c>
      <c r="AT146" s="157" t="s">
        <v>138</v>
      </c>
      <c r="AU146" s="157" t="s">
        <v>85</v>
      </c>
      <c r="AY146" s="17" t="s">
        <v>135</v>
      </c>
      <c r="BE146" s="158">
        <f t="shared" si="4"/>
        <v>0</v>
      </c>
      <c r="BF146" s="158">
        <f t="shared" si="5"/>
        <v>0</v>
      </c>
      <c r="BG146" s="158">
        <f t="shared" si="6"/>
        <v>0</v>
      </c>
      <c r="BH146" s="158">
        <f t="shared" si="7"/>
        <v>0</v>
      </c>
      <c r="BI146" s="158">
        <f t="shared" si="8"/>
        <v>0</v>
      </c>
      <c r="BJ146" s="17" t="s">
        <v>83</v>
      </c>
      <c r="BK146" s="158">
        <f t="shared" si="9"/>
        <v>0</v>
      </c>
      <c r="BL146" s="17" t="s">
        <v>237</v>
      </c>
      <c r="BM146" s="157" t="s">
        <v>1068</v>
      </c>
    </row>
    <row r="147" spans="1:65" s="2" customFormat="1" ht="13.9" customHeight="1">
      <c r="A147" s="32"/>
      <c r="B147" s="144"/>
      <c r="C147" s="145" t="s">
        <v>241</v>
      </c>
      <c r="D147" s="145" t="s">
        <v>138</v>
      </c>
      <c r="E147" s="146" t="s">
        <v>1069</v>
      </c>
      <c r="F147" s="147" t="s">
        <v>1070</v>
      </c>
      <c r="G147" s="148" t="s">
        <v>712</v>
      </c>
      <c r="H147" s="149">
        <v>1</v>
      </c>
      <c r="I147" s="150"/>
      <c r="J147" s="151">
        <f t="shared" si="0"/>
        <v>0</v>
      </c>
      <c r="K147" s="152"/>
      <c r="L147" s="33"/>
      <c r="M147" s="153" t="s">
        <v>1</v>
      </c>
      <c r="N147" s="154" t="s">
        <v>40</v>
      </c>
      <c r="O147" s="58"/>
      <c r="P147" s="155">
        <f t="shared" si="1"/>
        <v>0</v>
      </c>
      <c r="Q147" s="155">
        <v>0</v>
      </c>
      <c r="R147" s="155">
        <f t="shared" si="2"/>
        <v>0</v>
      </c>
      <c r="S147" s="155">
        <v>0</v>
      </c>
      <c r="T147" s="156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7" t="s">
        <v>237</v>
      </c>
      <c r="AT147" s="157" t="s">
        <v>138</v>
      </c>
      <c r="AU147" s="157" t="s">
        <v>85</v>
      </c>
      <c r="AY147" s="17" t="s">
        <v>135</v>
      </c>
      <c r="BE147" s="158">
        <f t="shared" si="4"/>
        <v>0</v>
      </c>
      <c r="BF147" s="158">
        <f t="shared" si="5"/>
        <v>0</v>
      </c>
      <c r="BG147" s="158">
        <f t="shared" si="6"/>
        <v>0</v>
      </c>
      <c r="BH147" s="158">
        <f t="shared" si="7"/>
        <v>0</v>
      </c>
      <c r="BI147" s="158">
        <f t="shared" si="8"/>
        <v>0</v>
      </c>
      <c r="BJ147" s="17" t="s">
        <v>83</v>
      </c>
      <c r="BK147" s="158">
        <f t="shared" si="9"/>
        <v>0</v>
      </c>
      <c r="BL147" s="17" t="s">
        <v>237</v>
      </c>
      <c r="BM147" s="157" t="s">
        <v>1071</v>
      </c>
    </row>
    <row r="148" spans="1:65" s="2" customFormat="1" ht="13.9" customHeight="1">
      <c r="A148" s="32"/>
      <c r="B148" s="144"/>
      <c r="C148" s="145" t="s">
        <v>249</v>
      </c>
      <c r="D148" s="145" t="s">
        <v>138</v>
      </c>
      <c r="E148" s="146" t="s">
        <v>1072</v>
      </c>
      <c r="F148" s="147" t="s">
        <v>1073</v>
      </c>
      <c r="G148" s="148" t="s">
        <v>712</v>
      </c>
      <c r="H148" s="149">
        <v>1</v>
      </c>
      <c r="I148" s="150"/>
      <c r="J148" s="151">
        <f t="shared" si="0"/>
        <v>0</v>
      </c>
      <c r="K148" s="152"/>
      <c r="L148" s="33"/>
      <c r="M148" s="153" t="s">
        <v>1</v>
      </c>
      <c r="N148" s="154" t="s">
        <v>40</v>
      </c>
      <c r="O148" s="58"/>
      <c r="P148" s="155">
        <f t="shared" si="1"/>
        <v>0</v>
      </c>
      <c r="Q148" s="155">
        <v>0</v>
      </c>
      <c r="R148" s="155">
        <f t="shared" si="2"/>
        <v>0</v>
      </c>
      <c r="S148" s="155">
        <v>0</v>
      </c>
      <c r="T148" s="156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7" t="s">
        <v>237</v>
      </c>
      <c r="AT148" s="157" t="s">
        <v>138</v>
      </c>
      <c r="AU148" s="157" t="s">
        <v>85</v>
      </c>
      <c r="AY148" s="17" t="s">
        <v>135</v>
      </c>
      <c r="BE148" s="158">
        <f t="shared" si="4"/>
        <v>0</v>
      </c>
      <c r="BF148" s="158">
        <f t="shared" si="5"/>
        <v>0</v>
      </c>
      <c r="BG148" s="158">
        <f t="shared" si="6"/>
        <v>0</v>
      </c>
      <c r="BH148" s="158">
        <f t="shared" si="7"/>
        <v>0</v>
      </c>
      <c r="BI148" s="158">
        <f t="shared" si="8"/>
        <v>0</v>
      </c>
      <c r="BJ148" s="17" t="s">
        <v>83</v>
      </c>
      <c r="BK148" s="158">
        <f t="shared" si="9"/>
        <v>0</v>
      </c>
      <c r="BL148" s="17" t="s">
        <v>237</v>
      </c>
      <c r="BM148" s="157" t="s">
        <v>1074</v>
      </c>
    </row>
    <row r="149" spans="1:65" s="2" customFormat="1" ht="13.9" customHeight="1">
      <c r="A149" s="32"/>
      <c r="B149" s="144"/>
      <c r="C149" s="145" t="s">
        <v>253</v>
      </c>
      <c r="D149" s="145" t="s">
        <v>138</v>
      </c>
      <c r="E149" s="146" t="s">
        <v>1075</v>
      </c>
      <c r="F149" s="147" t="s">
        <v>1076</v>
      </c>
      <c r="G149" s="148" t="s">
        <v>712</v>
      </c>
      <c r="H149" s="149">
        <v>1</v>
      </c>
      <c r="I149" s="150"/>
      <c r="J149" s="151">
        <f t="shared" si="0"/>
        <v>0</v>
      </c>
      <c r="K149" s="152"/>
      <c r="L149" s="33"/>
      <c r="M149" s="198" t="s">
        <v>1</v>
      </c>
      <c r="N149" s="199" t="s">
        <v>40</v>
      </c>
      <c r="O149" s="200"/>
      <c r="P149" s="201">
        <f t="shared" si="1"/>
        <v>0</v>
      </c>
      <c r="Q149" s="201">
        <v>0</v>
      </c>
      <c r="R149" s="201">
        <f t="shared" si="2"/>
        <v>0</v>
      </c>
      <c r="S149" s="201">
        <v>0</v>
      </c>
      <c r="T149" s="202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237</v>
      </c>
      <c r="AT149" s="157" t="s">
        <v>138</v>
      </c>
      <c r="AU149" s="157" t="s">
        <v>85</v>
      </c>
      <c r="AY149" s="17" t="s">
        <v>135</v>
      </c>
      <c r="BE149" s="158">
        <f t="shared" si="4"/>
        <v>0</v>
      </c>
      <c r="BF149" s="158">
        <f t="shared" si="5"/>
        <v>0</v>
      </c>
      <c r="BG149" s="158">
        <f t="shared" si="6"/>
        <v>0</v>
      </c>
      <c r="BH149" s="158">
        <f t="shared" si="7"/>
        <v>0</v>
      </c>
      <c r="BI149" s="158">
        <f t="shared" si="8"/>
        <v>0</v>
      </c>
      <c r="BJ149" s="17" t="s">
        <v>83</v>
      </c>
      <c r="BK149" s="158">
        <f t="shared" si="9"/>
        <v>0</v>
      </c>
      <c r="BL149" s="17" t="s">
        <v>237</v>
      </c>
      <c r="BM149" s="157" t="s">
        <v>1077</v>
      </c>
    </row>
    <row r="150" spans="1:31" s="2" customFormat="1" ht="6.95" customHeight="1">
      <c r="A150" s="32"/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33"/>
      <c r="M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</row>
  </sheetData>
  <autoFilter ref="C122:K14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Hutyra Pavel</dc:creator>
  <cp:keywords/>
  <dc:description/>
  <cp:lastModifiedBy>Vařejčková Romana</cp:lastModifiedBy>
  <dcterms:created xsi:type="dcterms:W3CDTF">2020-11-06T09:12:43Z</dcterms:created>
  <dcterms:modified xsi:type="dcterms:W3CDTF">2022-02-24T06:11:12Z</dcterms:modified>
  <cp:category/>
  <cp:version/>
  <cp:contentType/>
  <cp:contentStatus/>
</cp:coreProperties>
</file>