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4240" windowHeight="131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list'!$F$4</definedName>
    <definedName name="MJ">'Krycí list'!$G$4</definedName>
    <definedName name="Mont">'Rekapitulace'!$H$11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'Položky'!$A$1:$G$106</definedName>
    <definedName name="_xlnm.Print_Area" localSheetId="1">'Rekapitulace'!$A$1:$I$17</definedName>
    <definedName name="PocetMJ">'Krycí list'!$G$7</definedName>
    <definedName name="Poznamka">'Krycí list'!$B$37</definedName>
    <definedName name="Projektant">'Krycí list'!$C$7</definedName>
    <definedName name="PSV">'Rekapitulace'!$F$11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'Rekapitulace'!$H$17</definedName>
    <definedName name="VRNKc">'Rekapitulace'!$E$16</definedName>
    <definedName name="VRNnazev">'Rekapitulace'!$A$16</definedName>
    <definedName name="VRNproc">'Rekapitulace'!$F$16</definedName>
    <definedName name="VRNzakl">'Rekapitulace'!$G$16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<sst xmlns="http://schemas.openxmlformats.org/spreadsheetml/2006/main" count="629" uniqueCount="329">
  <si>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</si>
  <si>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</si>
  <si>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</si>
  <si>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</si>
  <si>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</si>
  <si>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</si>
  <si>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</si>
  <si>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</si>
  <si>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</si>
  <si>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</si>
  <si>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</si>
  <si>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</si>
  <si>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</si>
  <si>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</si>
  <si>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</si>
  <si>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</si>
  <si>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</si>
  <si>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</si>
  <si>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</si>
  <si>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</si>
  <si>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</si>
  <si>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</si>
  <si>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</si>
  <si>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</si>
  <si>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</si>
  <si>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</si>
  <si>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</si>
  <si>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</si>
  <si>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</si>
  <si>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</si>
  <si>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</si>
  <si>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</si>
  <si>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</si>
  <si>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</si>
  <si>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</si>
  <si>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</si>
  <si>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</si>
  <si>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</si>
  <si>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</si>
  <si>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</si>
  <si>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</si>
  <si>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</si>
  <si>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</si>
  <si>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</si>
  <si>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</si>
  <si>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</si>
  <si>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</si>
  <si>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</si>
  <si>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</si>
  <si>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</si>
  <si>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</si>
  <si>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</si>
  <si>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</si>
  <si>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</si>
  <si>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</si>
  <si>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</si>
  <si>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</si>
  <si>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</si>
  <si>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</si>
  <si>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</si>
  <si>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</si>
  <si>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</si>
  <si>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</si>
  <si>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</si>
  <si>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</si>
  <si>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</si>
  <si>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</si>
  <si>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</si>
  <si>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</si>
  <si>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MŠ Březová</t>
  </si>
  <si>
    <t>elektroinstalace</t>
  </si>
  <si>
    <t>61</t>
  </si>
  <si>
    <t>Upravy povrchů vnitřní</t>
  </si>
  <si>
    <t>612 10-0010.RAA</t>
  </si>
  <si>
    <t>Hrubá výplň rýh ve stěnách včetně omítky a malby</t>
  </si>
  <si>
    <t>m2</t>
  </si>
  <si>
    <t>612 10-0020.RAA</t>
  </si>
  <si>
    <t>Začištění omítek kolem oken a dveří podlah a obkladů</t>
  </si>
  <si>
    <t>m</t>
  </si>
  <si>
    <t>784</t>
  </si>
  <si>
    <t>Malby</t>
  </si>
  <si>
    <t>784 95-0030.RAA</t>
  </si>
  <si>
    <t>Oprava maleb z malířských směsí oškrábání, umytí, vyhlazení, 2x malba</t>
  </si>
  <si>
    <t>M21</t>
  </si>
  <si>
    <t>Elektromontáže</t>
  </si>
  <si>
    <t xml:space="preserve">Výchozí revize NN vč. 4x revizní zpráva </t>
  </si>
  <si>
    <t>2</t>
  </si>
  <si>
    <t>Výrobní projektová dokumantace stavby 6x paré, 1xCD</t>
  </si>
  <si>
    <t>3</t>
  </si>
  <si>
    <t xml:space="preserve">Dokumentace skutečného stavu 6x paré 1x CD </t>
  </si>
  <si>
    <t>4</t>
  </si>
  <si>
    <t>Měření intenzity umělého osvětlení vč. protokolu</t>
  </si>
  <si>
    <t>40</t>
  </si>
  <si>
    <t>Měření sítě strukturované kabeláže 34x zásuvka + vypracování protokolů o měření</t>
  </si>
  <si>
    <t>5</t>
  </si>
  <si>
    <t>Doplnění jističe 25B/3 10kA do vývodového pole rozváděče RH</t>
  </si>
  <si>
    <t>6</t>
  </si>
  <si>
    <t xml:space="preserve">Rozváděč RM (cena za kompletní rozváděč) </t>
  </si>
  <si>
    <t>7</t>
  </si>
  <si>
    <t xml:space="preserve">Rozváděč RS (cena za kompletní rozváděč) </t>
  </si>
  <si>
    <t>8</t>
  </si>
  <si>
    <t xml:space="preserve">Rozváděč R1AA </t>
  </si>
  <si>
    <t>9</t>
  </si>
  <si>
    <t xml:space="preserve">Rozváděč R2A </t>
  </si>
  <si>
    <t>10</t>
  </si>
  <si>
    <t xml:space="preserve">Rozváděč R1B </t>
  </si>
  <si>
    <t>11</t>
  </si>
  <si>
    <t xml:space="preserve">Rozváděč R2B </t>
  </si>
  <si>
    <t>210 19-0001.R00</t>
  </si>
  <si>
    <t xml:space="preserve">Montáž celoplechových rozvodnic do váhy 20 kg </t>
  </si>
  <si>
    <t>kus</t>
  </si>
  <si>
    <t>210 19-0002.R00</t>
  </si>
  <si>
    <t xml:space="preserve">Montáž celoplechových rozvodnic do váhy 50 kg </t>
  </si>
  <si>
    <t>210 19-0003.R00</t>
  </si>
  <si>
    <t xml:space="preserve">Montáž celoplechových rozvodnic do váhy 100 kg </t>
  </si>
  <si>
    <t>12</t>
  </si>
  <si>
    <t>LED lineární svítidlo 20W do tělocvičny kompletní vč. spojek a závěsů+montáž</t>
  </si>
  <si>
    <t>13</t>
  </si>
  <si>
    <t>LED svítidlo do 38W IP20 přisazené 60x60cm vč. montáže</t>
  </si>
  <si>
    <t>14</t>
  </si>
  <si>
    <t>LED svítidlo 10W IP44 přisazené 4000K vč. montáže</t>
  </si>
  <si>
    <t>15</t>
  </si>
  <si>
    <t>Nouzové LED svítidlo 3W/1.hod IP44 vč. montáže</t>
  </si>
  <si>
    <t>16</t>
  </si>
  <si>
    <t>Vnější LED svítidlo 9W IP44 s pohyb. čidlem vč. montáže</t>
  </si>
  <si>
    <t>17</t>
  </si>
  <si>
    <t>Koupelnový ventilátor 20W/230V s doběhem IP44</t>
  </si>
  <si>
    <t>18</t>
  </si>
  <si>
    <t xml:space="preserve">tryskový ossoušeč rukou pvc bílý 1,8kW </t>
  </si>
  <si>
    <t>19</t>
  </si>
  <si>
    <t>Žaluziový vypínač vč. dodávky spínače</t>
  </si>
  <si>
    <t>210 11-0001.RT1</t>
  </si>
  <si>
    <t>Spínač nástěnný jednopól.- řaz. 1, obyč.prostředí včetně dodávky spínače</t>
  </si>
  <si>
    <t>210 11-0003.RT1</t>
  </si>
  <si>
    <t>Spínač nástěnný seriový - řaz. 5, obyč.prostředí včetně dodávky spínače</t>
  </si>
  <si>
    <t>210 11-0004.RT1</t>
  </si>
  <si>
    <t>Spínač nástěnný střídavý - řaz. 6, obyč.prostředí včetně dodávky spínače</t>
  </si>
  <si>
    <t>20</t>
  </si>
  <si>
    <t>Spínač nástěnný střídavý - řaz. 6+6, ob.prostředí včetně dodávky spínače</t>
  </si>
  <si>
    <t>210 11-0005.RT1</t>
  </si>
  <si>
    <t>Spínač nástěnný křížový - řaz. 7, obyč.prostředí včetně dodávky spínače</t>
  </si>
  <si>
    <t>210 11-1002.RT1</t>
  </si>
  <si>
    <t>Zásuvka domovní vestavná - provedení 2P+Z včetně zásuvky dvojité s clonkami</t>
  </si>
  <si>
    <t>Zásuvka domovní vestavná - provedení 2P+Z včetně zásuvky dvojité s clonkami + SPD</t>
  </si>
  <si>
    <t>21</t>
  </si>
  <si>
    <t>Zásuvka struk kabeláže 2xRJ45/5E IP20 vč. dodávky</t>
  </si>
  <si>
    <t>22</t>
  </si>
  <si>
    <t xml:space="preserve">Zásuvka televizní STA </t>
  </si>
  <si>
    <t>23</t>
  </si>
  <si>
    <t>24</t>
  </si>
  <si>
    <t>25</t>
  </si>
  <si>
    <t>210 01-0002.RT1</t>
  </si>
  <si>
    <t>Trubka ohebná pod omítku, typ 23.. 16 mm včetně dodávky trubky PVC 16mm</t>
  </si>
  <si>
    <t>210 01-0003.RT1</t>
  </si>
  <si>
    <t>Trubka ohebná pod omítku, typ 23.. 23 mm včetně dodávky trubky PVC 23mm</t>
  </si>
  <si>
    <t>210 01-0004.RT1</t>
  </si>
  <si>
    <t>Trubka ohebná pod omítku, typ 23.. 29 mm včetně dodávky trubky PVC 29mm</t>
  </si>
  <si>
    <t>210 01-0301.RT1</t>
  </si>
  <si>
    <t>Krabice přístrojová KP 68, KZ 3, bez zapojení vč.dodávky KP 68/2, KU 1901+2xšroub</t>
  </si>
  <si>
    <t>210 01-0311.RT1</t>
  </si>
  <si>
    <t>Krabice odbočná KO 68, bez zapojení-kruhová včetně dodávky 1902+víčko</t>
  </si>
  <si>
    <t>210 01-0312.RT1</t>
  </si>
  <si>
    <t>Krabice odbočná KO 97, bez zapojení-kruhová včetně dodávky KO 97+víčko</t>
  </si>
  <si>
    <t>210 01-0313.RT1</t>
  </si>
  <si>
    <t>Krabice odbočná KO 125, bez zapojení-čtvercová vč.dodávky KO 125+víčko</t>
  </si>
  <si>
    <t>210 01-0321.RT1</t>
  </si>
  <si>
    <t>Krabice odbočná KR 68, se zapojením-kruhová vč.dodávky krabice 1903+svork+víčko</t>
  </si>
  <si>
    <t>210 01-0322.RT1</t>
  </si>
  <si>
    <t>Krabice odbočná KR 97, se zapojením-kruhová včetně dodávky KR 97</t>
  </si>
  <si>
    <t>26</t>
  </si>
  <si>
    <t xml:space="preserve">napájecí zdroj domovního videotelefonu </t>
  </si>
  <si>
    <t>27</t>
  </si>
  <si>
    <t>hlasové tablo videotelefonu 4x tlačítko antivandal</t>
  </si>
  <si>
    <t>28</t>
  </si>
  <si>
    <t xml:space="preserve">el. zámek 8V-AC </t>
  </si>
  <si>
    <t>29</t>
  </si>
  <si>
    <t xml:space="preserve">videotelefon přístroj </t>
  </si>
  <si>
    <t>30</t>
  </si>
  <si>
    <t xml:space="preserve">kabel coax 75ohm televizní </t>
  </si>
  <si>
    <t>31</t>
  </si>
  <si>
    <t>aktivní anténa STA DVB T/T2, dosah 80km integrovaný zesilovač</t>
  </si>
  <si>
    <t>32</t>
  </si>
  <si>
    <t xml:space="preserve">kabel UTP Cat.5E </t>
  </si>
  <si>
    <t>210 80-0101.RT1</t>
  </si>
  <si>
    <t>Kabel CYKY 750 V 2x1,5 mm2 uložený pod omítkou včetně dodávky kabelu 2Ax1,5</t>
  </si>
  <si>
    <t>210 80-0105.RT1</t>
  </si>
  <si>
    <t>Kabel CYKY 750 V 3x1,5 mm2 uložený pod omítkou včetně dodávky kabelu 3Ax1,5</t>
  </si>
  <si>
    <t>210 80-0105.RT3</t>
  </si>
  <si>
    <t>Kabel CYKY 750 V 3x1,5 mm2 uložený pod omítkou včetně dodávky kabelu 3Cx1,5</t>
  </si>
  <si>
    <t>210 80-0106.RT3</t>
  </si>
  <si>
    <t>Kabel CYKY 750 V 3x2,5 mm2 uložený pod omítkou včetně dodávky kabelu 3Cx2,5</t>
  </si>
  <si>
    <t>210 80-0113.RT1</t>
  </si>
  <si>
    <t>Kabel CYKY 750 V 4x10 mm2 uložený pod omítkou včetně dodávky kabelu 4Bx10</t>
  </si>
  <si>
    <t>210 80-0115.RT1</t>
  </si>
  <si>
    <t>Kabel CYKY 750 V 5x1,5 mm2 uložený pod omítkou včetně dodávky kabelu 5Cx1,5</t>
  </si>
  <si>
    <t>210 80-0116.RT1</t>
  </si>
  <si>
    <t>Kabel CYKY 750 V 5x2,5 mm2 uložený pod omítkou včetně dodávky kabelu 5Cx2,5</t>
  </si>
  <si>
    <t>210 80-0118.RT1</t>
  </si>
  <si>
    <t>Kabel CYKY 750 V 5x6 mm2 uložený pod omítkou včetně dodávky kabelu 5Cx6</t>
  </si>
  <si>
    <t>210 80-0605.RT1</t>
  </si>
  <si>
    <t>Vodič nn a vn CYA 4 mm2 uložený v trubkách včetně dodávky vodiče CYA 4</t>
  </si>
  <si>
    <t>210 80-0607.RT1</t>
  </si>
  <si>
    <t>Vodič nn a vn CYA 10 mm2 uložený v trubkách včetně dodávky vodiče CYA 10</t>
  </si>
  <si>
    <t>210 80-0609.RT1</t>
  </si>
  <si>
    <t>Vodič nn a vn CYA 25 mm2 uložený v trubkách včetně dodávky vodiče CYA 25</t>
  </si>
  <si>
    <t>210 90-1075.RT1</t>
  </si>
  <si>
    <t>Kabel silový AYKY 1kV 3x120+70 mm2 volně uložený včetně dodávky kabelu AYKY 4b 3x120+70</t>
  </si>
  <si>
    <t>33</t>
  </si>
  <si>
    <t xml:space="preserve">Ochranná sběrna </t>
  </si>
  <si>
    <t>210 22-0321.RT1</t>
  </si>
  <si>
    <t>Svorka na potrubí Bernard, včetně Cu pásku včetně dodávky svorky + Cu pásku</t>
  </si>
  <si>
    <t>210 10-0001.R00</t>
  </si>
  <si>
    <t xml:space="preserve">Ukončení vodičů v rozvaděči + zapojení do 2,5 mm2 </t>
  </si>
  <si>
    <t>210 10-0002.R00</t>
  </si>
  <si>
    <t xml:space="preserve">Ukončení vodičů v rozvaděči + zapojení do 6 mm2 </t>
  </si>
  <si>
    <t>210 10-0004.R00</t>
  </si>
  <si>
    <t xml:space="preserve">Ukončení vodičů v rozvaděči + zapojení do 25 mm2 </t>
  </si>
  <si>
    <t>210 10-0007.R00</t>
  </si>
  <si>
    <t xml:space="preserve">Ukončení vodičů v rozvaděči + zapojení do 70 mm2 </t>
  </si>
  <si>
    <t>210 10-0009.R00</t>
  </si>
  <si>
    <t xml:space="preserve">Ukončení vodičů v rozvaděči + zapojení do 120 mm2 </t>
  </si>
  <si>
    <t>220 28-0102.R00</t>
  </si>
  <si>
    <t>Uložení byt. kabelu pod omítku s vysekáním drážky (uložení více kabelů do spol. drážky</t>
  </si>
  <si>
    <t>460 68-0043.RT1</t>
  </si>
  <si>
    <t>Průraz zdivem v betonové zdi tloušťky 45 cm plochy do 0,09 m2</t>
  </si>
  <si>
    <t>585-41254</t>
  </si>
  <si>
    <t xml:space="preserve">Sádra stavební bilá       30 kg           bal. </t>
  </si>
  <si>
    <t>T</t>
  </si>
  <si>
    <t>311-73346</t>
  </si>
  <si>
    <t xml:space="preserve">Hmoždinka natloukací 6 x 70 mm </t>
  </si>
  <si>
    <t>1C</t>
  </si>
  <si>
    <t>311-73342</t>
  </si>
  <si>
    <t xml:space="preserve">Hmoždinka natloukací 6 x 45 mm </t>
  </si>
  <si>
    <t>210 01-0101.R00</t>
  </si>
  <si>
    <t xml:space="preserve">Lišta z PH bez krabic,ulož. pevně,L 20 protahovací </t>
  </si>
  <si>
    <t>314-12924</t>
  </si>
  <si>
    <t xml:space="preserve">Hřebík stavební zápust. hlava  022825  5,6/150 </t>
  </si>
  <si>
    <t>kg</t>
  </si>
  <si>
    <t>34</t>
  </si>
  <si>
    <t>Demontáž původních svítidel vč. zastřižení vývodních vodičů/kabelu</t>
  </si>
  <si>
    <t>35</t>
  </si>
  <si>
    <t xml:space="preserve">Demontáž původních krabic, spínačů, zásuvek </t>
  </si>
  <si>
    <t>39</t>
  </si>
  <si>
    <t xml:space="preserve">Demontáž a odpojení původních rozvodnic </t>
  </si>
  <si>
    <t>36</t>
  </si>
  <si>
    <t xml:space="preserve">Úklid pracoviště a likvidace odpadu vč. odvozu </t>
  </si>
  <si>
    <t>37</t>
  </si>
  <si>
    <t xml:space="preserve">Zařízení staveniště </t>
  </si>
  <si>
    <t>38</t>
  </si>
  <si>
    <t xml:space="preserve">Mimostaveništní doprava </t>
  </si>
  <si>
    <t>M22</t>
  </si>
  <si>
    <t>Montáž sdělovací a zabezp.tech</t>
  </si>
  <si>
    <t>220 26-0022.R00</t>
  </si>
  <si>
    <t xml:space="preserve">Krabice KP 68 ve zdi včetně vysekání lůžka </t>
  </si>
  <si>
    <t>220 26-0023.R00</t>
  </si>
  <si>
    <t>220 26-0024.R00</t>
  </si>
  <si>
    <t xml:space="preserve">Krabice KO 97 ve zdi včetně vysekání lůžka </t>
  </si>
  <si>
    <t>220 26-0027.R00</t>
  </si>
  <si>
    <t xml:space="preserve">Krabice KO 125 ve zdi včetně vysekání lůžka </t>
  </si>
  <si>
    <t xml:space="preserve">Krabice KR 68 ve zdi včetně vysekání lůžka </t>
  </si>
  <si>
    <t>220 26-0025.R00</t>
  </si>
  <si>
    <t xml:space="preserve">Krabice KR 97 ve zdi včetně vysekání lůžka </t>
  </si>
  <si>
    <t>Veškeré položky zahrnují dodávku materiálu a montáž.
V rozpočtu nejsou započteny aktivní prvky datového rozváděče.</t>
  </si>
  <si>
    <t>Město Chotěboř</t>
  </si>
  <si>
    <t>odkaz na výkres</t>
  </si>
  <si>
    <t>součty délek</t>
  </si>
  <si>
    <t>cenová soustava</t>
  </si>
  <si>
    <t>D1.4.-01 až 05</t>
  </si>
  <si>
    <t>100+120+130+100</t>
  </si>
  <si>
    <t>RTS2021</t>
  </si>
  <si>
    <t>500+840+1000+1000+500</t>
  </si>
  <si>
    <t>vlastní</t>
  </si>
  <si>
    <t>D1.4.-08</t>
  </si>
  <si>
    <t>D1.4.-09</t>
  </si>
  <si>
    <t>D1.4.-10</t>
  </si>
  <si>
    <t>D1.4.-11</t>
  </si>
  <si>
    <t>D1.4.-12</t>
  </si>
  <si>
    <t>D1.4.-13</t>
  </si>
  <si>
    <t>4+4+4+4+4</t>
  </si>
  <si>
    <t>58+58+76</t>
  </si>
  <si>
    <t>20+32</t>
  </si>
  <si>
    <t>10+30+24</t>
  </si>
  <si>
    <t>5+5+5</t>
  </si>
  <si>
    <t>2+2</t>
  </si>
  <si>
    <t>2+2+1</t>
  </si>
  <si>
    <t>20+20+21</t>
  </si>
  <si>
    <t>10+20+17</t>
  </si>
  <si>
    <t>6+6+2</t>
  </si>
  <si>
    <t>20+20+28</t>
  </si>
  <si>
    <t>10+12</t>
  </si>
  <si>
    <t>10+6</t>
  </si>
  <si>
    <t>50+100+56</t>
  </si>
  <si>
    <t>6+6+6</t>
  </si>
  <si>
    <t>10+7</t>
  </si>
  <si>
    <t>200+200+280</t>
  </si>
  <si>
    <t>150+6+150</t>
  </si>
  <si>
    <t>20+80+18</t>
  </si>
  <si>
    <t>120+155+100+100</t>
  </si>
  <si>
    <t>50+43</t>
  </si>
  <si>
    <t>20+28+20</t>
  </si>
  <si>
    <t>4+4+4</t>
  </si>
  <si>
    <t>50+26</t>
  </si>
  <si>
    <t>30+64+30+40</t>
  </si>
  <si>
    <t>1+1+1</t>
  </si>
  <si>
    <t>1+1+2</t>
  </si>
  <si>
    <t>2+2+4</t>
  </si>
  <si>
    <t>500+500+1000+500+222</t>
  </si>
  <si>
    <t>200+202</t>
  </si>
  <si>
    <t>100+250+150+137</t>
  </si>
  <si>
    <t>700+300+1000+300+7000+1246</t>
  </si>
  <si>
    <t>1000+1500+1000+500+1968</t>
  </si>
  <si>
    <t>30+57</t>
  </si>
  <si>
    <t>20+25</t>
  </si>
  <si>
    <t>10+26</t>
  </si>
  <si>
    <t>20+20+8</t>
  </si>
  <si>
    <t>100+174</t>
  </si>
  <si>
    <t>120+150+76</t>
  </si>
  <si>
    <t>20+22</t>
  </si>
  <si>
    <t>20+20+11</t>
  </si>
  <si>
    <t>200+200+200+220</t>
  </si>
  <si>
    <t>30+30</t>
  </si>
  <si>
    <t>1500+1340</t>
  </si>
  <si>
    <t>20+20+20</t>
  </si>
  <si>
    <t>100+120+84+156</t>
  </si>
  <si>
    <t>200+150+200+300+100</t>
  </si>
  <si>
    <t>Krabice KR 68 ve zdi včetně vysekání lůžka (platné i pro krab. KO68)</t>
  </si>
  <si>
    <r>
      <t xml:space="preserve">Skříň datového rozváděče RACK 19´´ 9U hl.45cm </t>
    </r>
    <r>
      <rPr>
        <b/>
        <sz val="8"/>
        <color rgb="FFFF0000"/>
        <rFont val="Arial CE"/>
        <family val="2"/>
      </rPr>
      <t>- není součástí dodávky stavby. Je již zakoupen.</t>
    </r>
  </si>
  <si>
    <r>
      <t>Patchpanel 24xRJ45/5E</t>
    </r>
    <r>
      <rPr>
        <b/>
        <sz val="8"/>
        <color rgb="FFFF0000"/>
        <rFont val="Arial CE"/>
        <family val="2"/>
      </rPr>
      <t xml:space="preserve"> - není součástí dodávky stavby.Je již zakoupen.</t>
    </r>
  </si>
  <si>
    <r>
      <t>Napájecí panel s 5x zásuvka 230V a SPD ochranou tř. D.</t>
    </r>
    <r>
      <rPr>
        <b/>
        <sz val="8"/>
        <color rgb="FFFF0000"/>
        <rFont val="Arial CE"/>
        <family val="2"/>
      </rPr>
      <t>- není součástí dodávky stavby.Je již zakoupen.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</si>
</sst>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Kč&quot;"/>
    <numFmt numFmtId="166" formatCode="0.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8"/>
      <color rgb="FFFF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4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1" xfId="0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/>
    <xf numFmtId="0" fontId="7" fillId="0" borderId="34" xfId="0" applyFont="1" applyBorder="1"/>
    <xf numFmtId="0" fontId="7" fillId="0" borderId="35" xfId="0" applyFont="1" applyBorder="1"/>
    <xf numFmtId="0" fontId="7" fillId="0" borderId="38" xfId="0" applyFont="1" applyBorder="1"/>
    <xf numFmtId="165" fontId="7" fillId="0" borderId="35" xfId="0" applyNumberFormat="1" applyFont="1" applyBorder="1"/>
    <xf numFmtId="0" fontId="7" fillId="0" borderId="39" xfId="0" applyFont="1" applyBorder="1"/>
    <xf numFmtId="0" fontId="7" fillId="0" borderId="0" xfId="0" applyFont="1"/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0" applyBorder="1" applyAlignment="1">
      <alignment horizontal="left"/>
    </xf>
    <xf numFmtId="0" fontId="0" fillId="0" borderId="41" xfId="0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21" xfId="0" applyNumberFormat="1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9" fillId="0" borderId="0" xfId="0" applyFont="1"/>
    <xf numFmtId="3" fontId="0" fillId="0" borderId="7" xfId="0" applyNumberFormat="1" applyFont="1" applyBorder="1"/>
    <xf numFmtId="0" fontId="6" fillId="0" borderId="21" xfId="0" applyFont="1" applyBorder="1"/>
    <xf numFmtId="3" fontId="6" fillId="0" borderId="23" xfId="0" applyNumberFormat="1" applyFont="1" applyBorder="1"/>
    <xf numFmtId="3" fontId="6" fillId="0" borderId="43" xfId="0" applyNumberFormat="1" applyFont="1" applyBorder="1"/>
    <xf numFmtId="3" fontId="6" fillId="0" borderId="44" xfId="0" applyNumberFormat="1" applyFont="1" applyBorder="1"/>
    <xf numFmtId="3" fontId="6" fillId="0" borderId="45" xfId="0" applyNumberFormat="1" applyFont="1" applyBorder="1"/>
    <xf numFmtId="0" fontId="6" fillId="0" borderId="0" xfId="0" applyFont="1"/>
    <xf numFmtId="3" fontId="2" fillId="0" borderId="0" xfId="0" applyNumberFormat="1" applyFont="1" applyAlignment="1">
      <alignment horizontal="centerContinuous"/>
    </xf>
    <xf numFmtId="0" fontId="6" fillId="0" borderId="27" xfId="0" applyFont="1" applyBorder="1"/>
    <xf numFmtId="0" fontId="6" fillId="0" borderId="28" xfId="0" applyFont="1" applyBorder="1"/>
    <xf numFmtId="0" fontId="0" fillId="0" borderId="46" xfId="0" applyBorder="1"/>
    <xf numFmtId="0" fontId="6" fillId="0" borderId="4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4" fontId="5" fillId="0" borderId="28" xfId="0" applyNumberFormat="1" applyFont="1" applyBorder="1" applyAlignment="1">
      <alignment horizontal="right"/>
    </xf>
    <xf numFmtId="4" fontId="5" fillId="0" borderId="46" xfId="0" applyNumberFormat="1" applyFont="1" applyBorder="1" applyAlignment="1">
      <alignment horizontal="right"/>
    </xf>
    <xf numFmtId="0" fontId="0" fillId="0" borderId="32" xfId="0" applyFont="1" applyBorder="1"/>
    <xf numFmtId="0" fontId="0" fillId="0" borderId="25" xfId="0" applyFont="1" applyBorder="1"/>
    <xf numFmtId="0" fontId="0" fillId="0" borderId="48" xfId="0" applyFont="1" applyBorder="1"/>
    <xf numFmtId="3" fontId="0" fillId="0" borderId="31" xfId="0" applyNumberFormat="1" applyFont="1" applyBorder="1" applyAlignment="1">
      <alignment horizontal="right"/>
    </xf>
    <xf numFmtId="166" fontId="0" fillId="0" borderId="49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6" fillId="0" borderId="35" xfId="0" applyFont="1" applyBorder="1"/>
    <xf numFmtId="0" fontId="0" fillId="0" borderId="35" xfId="0" applyBorder="1"/>
    <xf numFmtId="4" fontId="0" fillId="0" borderId="51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9" fillId="0" borderId="40" xfId="20" applyFont="1" applyBorder="1" applyAlignment="1">
      <alignment horizontal="right"/>
      <protection/>
    </xf>
    <xf numFmtId="0" fontId="0" fillId="0" borderId="40" xfId="20" applyBorder="1" applyAlignment="1">
      <alignment horizontal="left"/>
      <protection/>
    </xf>
    <xf numFmtId="0" fontId="0" fillId="0" borderId="41" xfId="20" applyBorder="1">
      <alignment/>
      <protection/>
    </xf>
    <xf numFmtId="0" fontId="9" fillId="0" borderId="0" xfId="20" applyFont="1">
      <alignment/>
      <protection/>
    </xf>
    <xf numFmtId="0" fontId="0" fillId="0" borderId="0" xfId="20" applyAlignment="1">
      <alignment horizontal="right"/>
      <protection/>
    </xf>
    <xf numFmtId="49" fontId="5" fillId="0" borderId="49" xfId="20" applyNumberFormat="1" applyFont="1" applyBorder="1">
      <alignment/>
      <protection/>
    </xf>
    <xf numFmtId="0" fontId="5" fillId="0" borderId="30" xfId="20" applyFont="1" applyBorder="1" applyAlignment="1">
      <alignment horizontal="center"/>
      <protection/>
    </xf>
    <xf numFmtId="0" fontId="5" fillId="0" borderId="49" xfId="20" applyFont="1" applyBorder="1" applyAlignment="1">
      <alignment horizontal="center"/>
      <protection/>
    </xf>
    <xf numFmtId="0" fontId="6" fillId="0" borderId="52" xfId="20" applyFont="1" applyBorder="1" applyAlignment="1">
      <alignment horizontal="center"/>
      <protection/>
    </xf>
    <xf numFmtId="49" fontId="6" fillId="0" borderId="52" xfId="20" applyNumberFormat="1" applyFont="1" applyBorder="1" applyAlignment="1">
      <alignment horizontal="left"/>
      <protection/>
    </xf>
    <xf numFmtId="0" fontId="6" fillId="0" borderId="52" xfId="20" applyFont="1" applyBorder="1">
      <alignment/>
      <protection/>
    </xf>
    <xf numFmtId="0" fontId="0" fillId="0" borderId="52" xfId="20" applyBorder="1" applyAlignment="1">
      <alignment horizontal="center"/>
      <protection/>
    </xf>
    <xf numFmtId="0" fontId="0" fillId="0" borderId="52" xfId="20" applyBorder="1" applyAlignment="1">
      <alignment horizontal="right"/>
      <protection/>
    </xf>
    <xf numFmtId="0" fontId="0" fillId="0" borderId="52" xfId="20" applyBorder="1">
      <alignment/>
      <protection/>
    </xf>
    <xf numFmtId="0" fontId="13" fillId="0" borderId="0" xfId="20" applyFont="1">
      <alignment/>
      <protection/>
    </xf>
    <xf numFmtId="0" fontId="0" fillId="0" borderId="52" xfId="20" applyFont="1" applyBorder="1" applyAlignment="1">
      <alignment horizontal="center"/>
      <protection/>
    </xf>
    <xf numFmtId="49" fontId="8" fillId="0" borderId="52" xfId="20" applyNumberFormat="1" applyFont="1" applyBorder="1" applyAlignment="1">
      <alignment horizontal="left"/>
      <protection/>
    </xf>
    <xf numFmtId="0" fontId="8" fillId="0" borderId="52" xfId="20" applyFont="1" applyBorder="1" applyAlignment="1">
      <alignment wrapText="1"/>
      <protection/>
    </xf>
    <xf numFmtId="49" fontId="8" fillId="0" borderId="52" xfId="20" applyNumberFormat="1" applyFont="1" applyBorder="1" applyAlignment="1">
      <alignment horizontal="center" shrinkToFit="1"/>
      <protection/>
    </xf>
    <xf numFmtId="4" fontId="8" fillId="0" borderId="52" xfId="20" applyNumberFormat="1" applyFont="1" applyBorder="1" applyAlignment="1">
      <alignment horizontal="right"/>
      <protection/>
    </xf>
    <xf numFmtId="4" fontId="8" fillId="0" borderId="52" xfId="20" applyNumberFormat="1" applyFont="1" applyBorder="1">
      <alignment/>
      <protection/>
    </xf>
    <xf numFmtId="0" fontId="0" fillId="0" borderId="53" xfId="20" applyBorder="1" applyAlignment="1">
      <alignment horizontal="center"/>
      <protection/>
    </xf>
    <xf numFmtId="49" fontId="4" fillId="0" borderId="53" xfId="20" applyNumberFormat="1" applyFont="1" applyBorder="1" applyAlignment="1">
      <alignment horizontal="left"/>
      <protection/>
    </xf>
    <xf numFmtId="0" fontId="4" fillId="0" borderId="53" xfId="20" applyFont="1" applyBorder="1">
      <alignment/>
      <protection/>
    </xf>
    <xf numFmtId="4" fontId="0" fillId="0" borderId="53" xfId="20" applyNumberFormat="1" applyBorder="1" applyAlignment="1">
      <alignment horizontal="right"/>
      <protection/>
    </xf>
    <xf numFmtId="4" fontId="6" fillId="0" borderId="53" xfId="20" applyNumberFormat="1" applyFont="1" applyBorder="1">
      <alignment/>
      <protection/>
    </xf>
    <xf numFmtId="3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3" fontId="15" fillId="0" borderId="0" xfId="20" applyNumberFormat="1" applyFont="1" applyAlignment="1">
      <alignment horizontal="right"/>
      <protection/>
    </xf>
    <xf numFmtId="4" fontId="15" fillId="0" borderId="0" xfId="20" applyNumberFormat="1" applyFont="1">
      <alignment/>
      <protection/>
    </xf>
    <xf numFmtId="49" fontId="9" fillId="0" borderId="5" xfId="0" applyNumberFormat="1" applyFont="1" applyBorder="1"/>
    <xf numFmtId="3" fontId="0" fillId="0" borderId="6" xfId="0" applyNumberFormat="1" applyFont="1" applyBorder="1"/>
    <xf numFmtId="3" fontId="0" fillId="0" borderId="52" xfId="0" applyNumberFormat="1" applyFont="1" applyBorder="1"/>
    <xf numFmtId="3" fontId="0" fillId="0" borderId="54" xfId="0" applyNumberFormat="1" applyFont="1" applyBorder="1"/>
    <xf numFmtId="0" fontId="0" fillId="0" borderId="49" xfId="20" applyBorder="1">
      <alignment/>
      <protection/>
    </xf>
    <xf numFmtId="0" fontId="0" fillId="0" borderId="49" xfId="20" applyBorder="1" applyAlignment="1">
      <alignment horizontal="center"/>
      <protection/>
    </xf>
    <xf numFmtId="0" fontId="0" fillId="0" borderId="55" xfId="20" applyBorder="1">
      <alignment/>
      <protection/>
    </xf>
    <xf numFmtId="0" fontId="0" fillId="0" borderId="55" xfId="20" applyBorder="1" applyAlignment="1">
      <alignment horizontal="center"/>
      <protection/>
    </xf>
    <xf numFmtId="0" fontId="0" fillId="0" borderId="53" xfId="20" applyBorder="1">
      <alignment/>
      <protection/>
    </xf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7" xfId="20" applyBorder="1" applyAlignment="1">
      <alignment horizontal="center"/>
      <protection/>
    </xf>
    <xf numFmtId="0" fontId="0" fillId="0" borderId="58" xfId="20" applyBorder="1" applyAlignment="1">
      <alignment horizontal="center"/>
      <protection/>
    </xf>
    <xf numFmtId="0" fontId="0" fillId="0" borderId="59" xfId="20" applyBorder="1" applyAlignment="1">
      <alignment horizontal="center"/>
      <protection/>
    </xf>
    <xf numFmtId="0" fontId="0" fillId="0" borderId="60" xfId="20" applyBorder="1" applyAlignment="1">
      <alignment horizontal="center"/>
      <protection/>
    </xf>
    <xf numFmtId="0" fontId="0" fillId="0" borderId="42" xfId="20" applyBorder="1" applyAlignment="1">
      <alignment horizontal="left"/>
      <protection/>
    </xf>
    <xf numFmtId="0" fontId="0" fillId="0" borderId="61" xfId="20" applyBorder="1" applyAlignment="1">
      <alignment horizontal="left"/>
      <protection/>
    </xf>
    <xf numFmtId="3" fontId="6" fillId="0" borderId="35" xfId="0" applyNumberFormat="1" applyFont="1" applyBorder="1" applyAlignment="1">
      <alignment horizontal="right"/>
    </xf>
    <xf numFmtId="3" fontId="6" fillId="0" borderId="51" xfId="0" applyNumberFormat="1" applyFont="1" applyBorder="1" applyAlignment="1">
      <alignment horizontal="right"/>
    </xf>
    <xf numFmtId="0" fontId="10" fillId="0" borderId="0" xfId="20" applyFont="1" applyAlignment="1">
      <alignment horizontal="center"/>
      <protection/>
    </xf>
    <xf numFmtId="49" fontId="0" fillId="0" borderId="59" xfId="20" applyNumberFormat="1" applyBorder="1" applyAlignment="1">
      <alignment horizontal="center"/>
      <protection/>
    </xf>
    <xf numFmtId="0" fontId="0" fillId="0" borderId="42" xfId="20" applyBorder="1" applyAlignment="1">
      <alignment horizontal="center" shrinkToFit="1"/>
      <protection/>
    </xf>
    <xf numFmtId="0" fontId="0" fillId="0" borderId="61" xfId="20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77CBC-7F2C-4662-A32B-C41FDD56F944}">
  <dimension ref="A1:BE55"/>
  <sheetViews>
    <sheetView workbookViewId="0" topLeftCell="A13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2.625" style="0" customWidth="1"/>
    <col min="262" max="262" width="19.75390625" style="0" customWidth="1"/>
    <col min="263" max="263" width="14.1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2.625" style="0" customWidth="1"/>
    <col min="518" max="518" width="19.75390625" style="0" customWidth="1"/>
    <col min="519" max="519" width="14.1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2.625" style="0" customWidth="1"/>
    <col min="774" max="774" width="19.75390625" style="0" customWidth="1"/>
    <col min="775" max="775" width="14.1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2.625" style="0" customWidth="1"/>
    <col min="1030" max="1030" width="19.75390625" style="0" customWidth="1"/>
    <col min="1031" max="1031" width="14.1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2.625" style="0" customWidth="1"/>
    <col min="1286" max="1286" width="19.75390625" style="0" customWidth="1"/>
    <col min="1287" max="1287" width="14.1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2.625" style="0" customWidth="1"/>
    <col min="1542" max="1542" width="19.75390625" style="0" customWidth="1"/>
    <col min="1543" max="1543" width="14.1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2.625" style="0" customWidth="1"/>
    <col min="1798" max="1798" width="19.75390625" style="0" customWidth="1"/>
    <col min="1799" max="1799" width="14.1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2.625" style="0" customWidth="1"/>
    <col min="2054" max="2054" width="19.75390625" style="0" customWidth="1"/>
    <col min="2055" max="2055" width="14.1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2.625" style="0" customWidth="1"/>
    <col min="2310" max="2310" width="19.75390625" style="0" customWidth="1"/>
    <col min="2311" max="2311" width="14.1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2.625" style="0" customWidth="1"/>
    <col min="2566" max="2566" width="19.75390625" style="0" customWidth="1"/>
    <col min="2567" max="2567" width="14.1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2.625" style="0" customWidth="1"/>
    <col min="2822" max="2822" width="19.75390625" style="0" customWidth="1"/>
    <col min="2823" max="2823" width="14.1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2.625" style="0" customWidth="1"/>
    <col min="3078" max="3078" width="19.75390625" style="0" customWidth="1"/>
    <col min="3079" max="3079" width="14.1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2.625" style="0" customWidth="1"/>
    <col min="3334" max="3334" width="19.75390625" style="0" customWidth="1"/>
    <col min="3335" max="3335" width="14.1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2.625" style="0" customWidth="1"/>
    <col min="3590" max="3590" width="19.75390625" style="0" customWidth="1"/>
    <col min="3591" max="3591" width="14.1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2.625" style="0" customWidth="1"/>
    <col min="3846" max="3846" width="19.75390625" style="0" customWidth="1"/>
    <col min="3847" max="3847" width="14.1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2.625" style="0" customWidth="1"/>
    <col min="4102" max="4102" width="19.75390625" style="0" customWidth="1"/>
    <col min="4103" max="4103" width="14.1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2.625" style="0" customWidth="1"/>
    <col min="4358" max="4358" width="19.75390625" style="0" customWidth="1"/>
    <col min="4359" max="4359" width="14.1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2.625" style="0" customWidth="1"/>
    <col min="4614" max="4614" width="19.75390625" style="0" customWidth="1"/>
    <col min="4615" max="4615" width="14.1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2.625" style="0" customWidth="1"/>
    <col min="4870" max="4870" width="19.75390625" style="0" customWidth="1"/>
    <col min="4871" max="4871" width="14.1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2.625" style="0" customWidth="1"/>
    <col min="5126" max="5126" width="19.75390625" style="0" customWidth="1"/>
    <col min="5127" max="5127" width="14.1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2.625" style="0" customWidth="1"/>
    <col min="5382" max="5382" width="19.75390625" style="0" customWidth="1"/>
    <col min="5383" max="5383" width="14.1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2.625" style="0" customWidth="1"/>
    <col min="5638" max="5638" width="19.75390625" style="0" customWidth="1"/>
    <col min="5639" max="5639" width="14.1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2.625" style="0" customWidth="1"/>
    <col min="5894" max="5894" width="19.75390625" style="0" customWidth="1"/>
    <col min="5895" max="5895" width="14.1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2.625" style="0" customWidth="1"/>
    <col min="6150" max="6150" width="19.75390625" style="0" customWidth="1"/>
    <col min="6151" max="6151" width="14.1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2.625" style="0" customWidth="1"/>
    <col min="6406" max="6406" width="19.75390625" style="0" customWidth="1"/>
    <col min="6407" max="6407" width="14.1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2.625" style="0" customWidth="1"/>
    <col min="6662" max="6662" width="19.75390625" style="0" customWidth="1"/>
    <col min="6663" max="6663" width="14.1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2.625" style="0" customWidth="1"/>
    <col min="6918" max="6918" width="19.75390625" style="0" customWidth="1"/>
    <col min="6919" max="6919" width="14.1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2.625" style="0" customWidth="1"/>
    <col min="7174" max="7174" width="19.75390625" style="0" customWidth="1"/>
    <col min="7175" max="7175" width="14.1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2.625" style="0" customWidth="1"/>
    <col min="7430" max="7430" width="19.75390625" style="0" customWidth="1"/>
    <col min="7431" max="7431" width="14.1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2.625" style="0" customWidth="1"/>
    <col min="7686" max="7686" width="19.75390625" style="0" customWidth="1"/>
    <col min="7687" max="7687" width="14.1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2.625" style="0" customWidth="1"/>
    <col min="7942" max="7942" width="19.75390625" style="0" customWidth="1"/>
    <col min="7943" max="7943" width="14.1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2.625" style="0" customWidth="1"/>
    <col min="8198" max="8198" width="19.75390625" style="0" customWidth="1"/>
    <col min="8199" max="8199" width="14.1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2.625" style="0" customWidth="1"/>
    <col min="8454" max="8454" width="19.75390625" style="0" customWidth="1"/>
    <col min="8455" max="8455" width="14.1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2.625" style="0" customWidth="1"/>
    <col min="8710" max="8710" width="19.75390625" style="0" customWidth="1"/>
    <col min="8711" max="8711" width="14.1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2.625" style="0" customWidth="1"/>
    <col min="8966" max="8966" width="19.75390625" style="0" customWidth="1"/>
    <col min="8967" max="8967" width="14.1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2.625" style="0" customWidth="1"/>
    <col min="9222" max="9222" width="19.75390625" style="0" customWidth="1"/>
    <col min="9223" max="9223" width="14.1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2.625" style="0" customWidth="1"/>
    <col min="9478" max="9478" width="19.75390625" style="0" customWidth="1"/>
    <col min="9479" max="9479" width="14.1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2.625" style="0" customWidth="1"/>
    <col min="9734" max="9734" width="19.75390625" style="0" customWidth="1"/>
    <col min="9735" max="9735" width="14.1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2.625" style="0" customWidth="1"/>
    <col min="9990" max="9990" width="19.75390625" style="0" customWidth="1"/>
    <col min="9991" max="9991" width="14.1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2.625" style="0" customWidth="1"/>
    <col min="10246" max="10246" width="19.75390625" style="0" customWidth="1"/>
    <col min="10247" max="10247" width="14.1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2.625" style="0" customWidth="1"/>
    <col min="10502" max="10502" width="19.75390625" style="0" customWidth="1"/>
    <col min="10503" max="10503" width="14.1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2.625" style="0" customWidth="1"/>
    <col min="10758" max="10758" width="19.75390625" style="0" customWidth="1"/>
    <col min="10759" max="10759" width="14.1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2.625" style="0" customWidth="1"/>
    <col min="11014" max="11014" width="19.75390625" style="0" customWidth="1"/>
    <col min="11015" max="11015" width="14.1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2.625" style="0" customWidth="1"/>
    <col min="11270" max="11270" width="19.75390625" style="0" customWidth="1"/>
    <col min="11271" max="11271" width="14.1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2.625" style="0" customWidth="1"/>
    <col min="11526" max="11526" width="19.75390625" style="0" customWidth="1"/>
    <col min="11527" max="11527" width="14.1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2.625" style="0" customWidth="1"/>
    <col min="11782" max="11782" width="19.75390625" style="0" customWidth="1"/>
    <col min="11783" max="11783" width="14.1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2.625" style="0" customWidth="1"/>
    <col min="12038" max="12038" width="19.75390625" style="0" customWidth="1"/>
    <col min="12039" max="12039" width="14.1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2.625" style="0" customWidth="1"/>
    <col min="12294" max="12294" width="19.75390625" style="0" customWidth="1"/>
    <col min="12295" max="12295" width="14.1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2.625" style="0" customWidth="1"/>
    <col min="12550" max="12550" width="19.75390625" style="0" customWidth="1"/>
    <col min="12551" max="12551" width="14.1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2.625" style="0" customWidth="1"/>
    <col min="12806" max="12806" width="19.75390625" style="0" customWidth="1"/>
    <col min="12807" max="12807" width="14.1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2.625" style="0" customWidth="1"/>
    <col min="13062" max="13062" width="19.75390625" style="0" customWidth="1"/>
    <col min="13063" max="13063" width="14.1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2.625" style="0" customWidth="1"/>
    <col min="13318" max="13318" width="19.75390625" style="0" customWidth="1"/>
    <col min="13319" max="13319" width="14.1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2.625" style="0" customWidth="1"/>
    <col min="13574" max="13574" width="19.75390625" style="0" customWidth="1"/>
    <col min="13575" max="13575" width="14.1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2.625" style="0" customWidth="1"/>
    <col min="13830" max="13830" width="19.75390625" style="0" customWidth="1"/>
    <col min="13831" max="13831" width="14.1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2.625" style="0" customWidth="1"/>
    <col min="14086" max="14086" width="19.75390625" style="0" customWidth="1"/>
    <col min="14087" max="14087" width="14.1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2.625" style="0" customWidth="1"/>
    <col min="14342" max="14342" width="19.75390625" style="0" customWidth="1"/>
    <col min="14343" max="14343" width="14.1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2.625" style="0" customWidth="1"/>
    <col min="14598" max="14598" width="19.75390625" style="0" customWidth="1"/>
    <col min="14599" max="14599" width="14.1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2.625" style="0" customWidth="1"/>
    <col min="14854" max="14854" width="19.75390625" style="0" customWidth="1"/>
    <col min="14855" max="14855" width="14.1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2.625" style="0" customWidth="1"/>
    <col min="15110" max="15110" width="19.75390625" style="0" customWidth="1"/>
    <col min="15111" max="15111" width="14.1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2.625" style="0" customWidth="1"/>
    <col min="15366" max="15366" width="19.75390625" style="0" customWidth="1"/>
    <col min="15367" max="15367" width="14.1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2.625" style="0" customWidth="1"/>
    <col min="15622" max="15622" width="19.75390625" style="0" customWidth="1"/>
    <col min="15623" max="15623" width="14.1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2.625" style="0" customWidth="1"/>
    <col min="15878" max="15878" width="19.75390625" style="0" customWidth="1"/>
    <col min="15879" max="15879" width="14.1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2.625" style="0" customWidth="1"/>
    <col min="16134" max="16134" width="19.75390625" style="0" customWidth="1"/>
    <col min="16135" max="16135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70</v>
      </c>
      <c r="D4" s="10"/>
      <c r="E4" s="10"/>
      <c r="G4" s="11"/>
    </row>
    <row r="5" spans="1:7" ht="12.95" customHeight="1">
      <c r="A5" s="12" t="s">
        <v>5</v>
      </c>
      <c r="B5" s="13"/>
      <c r="C5" s="14" t="s">
        <v>6</v>
      </c>
      <c r="D5" s="14"/>
      <c r="E5" s="14"/>
      <c r="F5" s="15" t="s">
        <v>7</v>
      </c>
      <c r="G5" s="16"/>
    </row>
    <row r="6" spans="1:7" ht="12.95" customHeight="1">
      <c r="A6" s="7"/>
      <c r="B6" s="8"/>
      <c r="C6" s="9" t="s">
        <v>69</v>
      </c>
      <c r="D6" s="10"/>
      <c r="E6" s="10"/>
      <c r="F6" s="17"/>
      <c r="G6" s="11"/>
    </row>
    <row r="7" spans="1:7" ht="12.75">
      <c r="A7" s="12" t="s">
        <v>8</v>
      </c>
      <c r="B7" s="14"/>
      <c r="C7" s="156"/>
      <c r="D7" s="157"/>
      <c r="E7" s="15" t="s">
        <v>9</v>
      </c>
      <c r="F7" s="14"/>
      <c r="G7" s="16">
        <v>0</v>
      </c>
    </row>
    <row r="8" spans="1:7" ht="12.75">
      <c r="A8" s="12" t="s">
        <v>10</v>
      </c>
      <c r="B8" s="14"/>
      <c r="C8" s="156" t="s">
        <v>263</v>
      </c>
      <c r="D8" s="157"/>
      <c r="E8" s="15" t="s">
        <v>11</v>
      </c>
      <c r="F8" s="14"/>
      <c r="G8" s="18">
        <f>IF(PocetMJ=0,,ROUND((F30+F32)/PocetMJ,1))</f>
        <v>0</v>
      </c>
    </row>
    <row r="9" spans="1:7" ht="12.75">
      <c r="A9" s="19" t="s">
        <v>12</v>
      </c>
      <c r="B9" s="20"/>
      <c r="C9" s="20"/>
      <c r="D9" s="20"/>
      <c r="E9" s="21" t="s">
        <v>13</v>
      </c>
      <c r="F9" s="20"/>
      <c r="G9" s="22"/>
    </row>
    <row r="10" spans="1:57" ht="12.75">
      <c r="A10" s="23" t="s">
        <v>14</v>
      </c>
      <c r="E10" s="24" t="s">
        <v>15</v>
      </c>
      <c r="G10" s="11"/>
      <c r="BA10" s="25"/>
      <c r="BB10" s="25"/>
      <c r="BC10" s="25"/>
      <c r="BD10" s="25"/>
      <c r="BE10" s="25"/>
    </row>
    <row r="11" spans="1:7" ht="12.75">
      <c r="A11" s="23"/>
      <c r="E11" s="158"/>
      <c r="F11" s="159"/>
      <c r="G11" s="160"/>
    </row>
    <row r="12" spans="1:7" ht="28.5" customHeight="1" thickBot="1">
      <c r="A12" s="26" t="s">
        <v>16</v>
      </c>
      <c r="B12" s="27"/>
      <c r="C12" s="27"/>
      <c r="D12" s="27"/>
      <c r="E12" s="28"/>
      <c r="F12" s="28"/>
      <c r="G12" s="29"/>
    </row>
    <row r="13" spans="1:7" ht="17.25" customHeight="1" thickBot="1">
      <c r="A13" s="30" t="s">
        <v>17</v>
      </c>
      <c r="B13" s="31"/>
      <c r="C13" s="32"/>
      <c r="D13" s="33" t="s">
        <v>18</v>
      </c>
      <c r="E13" s="34"/>
      <c r="F13" s="34"/>
      <c r="G13" s="32"/>
    </row>
    <row r="14" spans="1:7" ht="15.95" customHeight="1">
      <c r="A14" s="35"/>
      <c r="B14" s="36" t="s">
        <v>19</v>
      </c>
      <c r="C14" s="37">
        <f>Dodavka</f>
        <v>0</v>
      </c>
      <c r="D14" s="38"/>
      <c r="E14" s="39"/>
      <c r="F14" s="40"/>
      <c r="G14" s="37"/>
    </row>
    <row r="15" spans="1:7" ht="15.95" customHeight="1">
      <c r="A15" s="35" t="s">
        <v>20</v>
      </c>
      <c r="B15" s="36" t="s">
        <v>21</v>
      </c>
      <c r="C15" s="37">
        <f>Mont</f>
        <v>0</v>
      </c>
      <c r="D15" s="19"/>
      <c r="E15" s="41"/>
      <c r="F15" s="42"/>
      <c r="G15" s="37"/>
    </row>
    <row r="16" spans="1:7" ht="15.95" customHeight="1">
      <c r="A16" s="35" t="s">
        <v>22</v>
      </c>
      <c r="B16" s="36" t="s">
        <v>23</v>
      </c>
      <c r="C16" s="37">
        <f>HSV</f>
        <v>0</v>
      </c>
      <c r="D16" s="19"/>
      <c r="E16" s="41"/>
      <c r="F16" s="42"/>
      <c r="G16" s="37"/>
    </row>
    <row r="17" spans="1:7" ht="15.95" customHeight="1">
      <c r="A17" s="43" t="s">
        <v>24</v>
      </c>
      <c r="B17" s="36" t="s">
        <v>25</v>
      </c>
      <c r="C17" s="37">
        <f>PSV</f>
        <v>0</v>
      </c>
      <c r="D17" s="19"/>
      <c r="E17" s="41"/>
      <c r="F17" s="42"/>
      <c r="G17" s="37"/>
    </row>
    <row r="18" spans="1:7" ht="15.95" customHeight="1">
      <c r="A18" s="44" t="s">
        <v>26</v>
      </c>
      <c r="B18" s="36"/>
      <c r="C18" s="37">
        <f>SUM(C14:C17)</f>
        <v>0</v>
      </c>
      <c r="D18" s="45"/>
      <c r="E18" s="41"/>
      <c r="F18" s="42"/>
      <c r="G18" s="37"/>
    </row>
    <row r="19" spans="1:7" ht="15.95" customHeight="1">
      <c r="A19" s="44"/>
      <c r="B19" s="36"/>
      <c r="C19" s="37"/>
      <c r="D19" s="19"/>
      <c r="E19" s="41"/>
      <c r="F19" s="42"/>
      <c r="G19" s="37"/>
    </row>
    <row r="20" spans="1:7" ht="15.95" customHeight="1">
      <c r="A20" s="44" t="s">
        <v>27</v>
      </c>
      <c r="B20" s="36"/>
      <c r="C20" s="37">
        <f>HZS</f>
        <v>0</v>
      </c>
      <c r="D20" s="19"/>
      <c r="E20" s="41"/>
      <c r="F20" s="42"/>
      <c r="G20" s="37"/>
    </row>
    <row r="21" spans="1:7" ht="15.95" customHeight="1">
      <c r="A21" s="23" t="s">
        <v>28</v>
      </c>
      <c r="C21" s="37">
        <f>C18+C20</f>
        <v>0</v>
      </c>
      <c r="D21" s="19" t="s">
        <v>29</v>
      </c>
      <c r="E21" s="41"/>
      <c r="F21" s="42"/>
      <c r="G21" s="37">
        <f>G22-SUM(G14:G20)</f>
        <v>0</v>
      </c>
    </row>
    <row r="22" spans="1:7" ht="15.95" customHeight="1" thickBot="1">
      <c r="A22" s="19" t="s">
        <v>30</v>
      </c>
      <c r="B22" s="20"/>
      <c r="C22" s="46">
        <f>C21+G22</f>
        <v>0</v>
      </c>
      <c r="D22" s="47" t="s">
        <v>31</v>
      </c>
      <c r="E22" s="48"/>
      <c r="F22" s="49"/>
      <c r="G22" s="37">
        <f>VRN</f>
        <v>0</v>
      </c>
    </row>
    <row r="23" spans="1:7" ht="12.75">
      <c r="A23" s="3" t="s">
        <v>32</v>
      </c>
      <c r="B23" s="5"/>
      <c r="C23" s="50" t="s">
        <v>33</v>
      </c>
      <c r="D23" s="5"/>
      <c r="E23" s="50" t="s">
        <v>34</v>
      </c>
      <c r="F23" s="5"/>
      <c r="G23" s="6"/>
    </row>
    <row r="24" spans="1:7" ht="12.75">
      <c r="A24" s="12"/>
      <c r="B24" s="14"/>
      <c r="C24" s="15" t="s">
        <v>35</v>
      </c>
      <c r="D24" s="14"/>
      <c r="E24" s="15" t="s">
        <v>35</v>
      </c>
      <c r="F24" s="14"/>
      <c r="G24" s="16"/>
    </row>
    <row r="25" spans="1:7" ht="12.75">
      <c r="A25" s="23" t="s">
        <v>36</v>
      </c>
      <c r="B25" s="51"/>
      <c r="C25" s="24" t="s">
        <v>36</v>
      </c>
      <c r="E25" s="24" t="s">
        <v>36</v>
      </c>
      <c r="G25" s="11"/>
    </row>
    <row r="26" spans="1:7" ht="12.75">
      <c r="A26" s="23"/>
      <c r="B26" s="52"/>
      <c r="C26" s="24" t="s">
        <v>37</v>
      </c>
      <c r="E26" s="24" t="s">
        <v>38</v>
      </c>
      <c r="G26" s="11"/>
    </row>
    <row r="27" spans="1:7" ht="12.75">
      <c r="A27" s="23"/>
      <c r="C27" s="24"/>
      <c r="E27" s="24"/>
      <c r="G27" s="11"/>
    </row>
    <row r="28" spans="1:7" ht="97.5" customHeight="1">
      <c r="A28" s="23"/>
      <c r="C28" s="24"/>
      <c r="E28" s="24"/>
      <c r="G28" s="11"/>
    </row>
    <row r="29" spans="1:7" ht="12.75">
      <c r="A29" s="12" t="s">
        <v>39</v>
      </c>
      <c r="B29" s="14"/>
      <c r="C29" s="53">
        <v>0</v>
      </c>
      <c r="D29" s="14" t="s">
        <v>40</v>
      </c>
      <c r="E29" s="15"/>
      <c r="F29" s="54">
        <v>0</v>
      </c>
      <c r="G29" s="16"/>
    </row>
    <row r="30" spans="1:7" ht="12.75">
      <c r="A30" s="12" t="s">
        <v>39</v>
      </c>
      <c r="B30" s="14"/>
      <c r="C30" s="53">
        <v>15</v>
      </c>
      <c r="D30" s="14" t="s">
        <v>40</v>
      </c>
      <c r="E30" s="15"/>
      <c r="F30" s="54">
        <v>0</v>
      </c>
      <c r="G30" s="16"/>
    </row>
    <row r="31" spans="1:7" ht="12.75">
      <c r="A31" s="12" t="s">
        <v>41</v>
      </c>
      <c r="B31" s="14"/>
      <c r="C31" s="53">
        <v>15</v>
      </c>
      <c r="D31" s="14" t="s">
        <v>40</v>
      </c>
      <c r="E31" s="15"/>
      <c r="F31" s="55">
        <f>ROUND(PRODUCT(F30,C31/100),0)</f>
        <v>0</v>
      </c>
      <c r="G31" s="22"/>
    </row>
    <row r="32" spans="1:7" ht="12.75">
      <c r="A32" s="12" t="s">
        <v>39</v>
      </c>
      <c r="B32" s="14"/>
      <c r="C32" s="53">
        <v>21</v>
      </c>
      <c r="D32" s="14" t="s">
        <v>40</v>
      </c>
      <c r="E32" s="15"/>
      <c r="F32" s="54">
        <v>0</v>
      </c>
      <c r="G32" s="16"/>
    </row>
    <row r="33" spans="1:7" ht="12.75">
      <c r="A33" s="12" t="s">
        <v>41</v>
      </c>
      <c r="B33" s="14"/>
      <c r="C33" s="53">
        <v>21</v>
      </c>
      <c r="D33" s="14" t="s">
        <v>40</v>
      </c>
      <c r="E33" s="15"/>
      <c r="F33" s="55">
        <f>ROUND(PRODUCT(F32,C33/100),0)</f>
        <v>0</v>
      </c>
      <c r="G33" s="22"/>
    </row>
    <row r="34" spans="1:7" s="61" customFormat="1" ht="19.5" customHeight="1" thickBot="1">
      <c r="A34" s="56" t="s">
        <v>42</v>
      </c>
      <c r="B34" s="57"/>
      <c r="C34" s="57"/>
      <c r="D34" s="57"/>
      <c r="E34" s="58"/>
      <c r="F34" s="59">
        <f>ROUND(SUM(F29:F33),0)</f>
        <v>0</v>
      </c>
      <c r="G34" s="60"/>
    </row>
    <row r="36" spans="1:8" ht="12.75">
      <c r="A36" t="s">
        <v>43</v>
      </c>
      <c r="H36" t="s">
        <v>4</v>
      </c>
    </row>
    <row r="37" spans="2:8" ht="14.25" customHeight="1">
      <c r="B37" s="161" t="s">
        <v>262</v>
      </c>
      <c r="C37" s="161"/>
      <c r="D37" s="161"/>
      <c r="E37" s="161"/>
      <c r="F37" s="161"/>
      <c r="G37" s="161"/>
      <c r="H37" t="s">
        <v>4</v>
      </c>
    </row>
    <row r="38" spans="1:8" ht="12.75" customHeight="1">
      <c r="A38" s="62"/>
      <c r="B38" s="161"/>
      <c r="C38" s="161"/>
      <c r="D38" s="161"/>
      <c r="E38" s="161"/>
      <c r="F38" s="161"/>
      <c r="G38" s="161"/>
      <c r="H38" t="s">
        <v>4</v>
      </c>
    </row>
    <row r="39" spans="1:8" ht="12.75">
      <c r="A39" s="62"/>
      <c r="B39" s="161"/>
      <c r="C39" s="161"/>
      <c r="D39" s="161"/>
      <c r="E39" s="161"/>
      <c r="F39" s="161"/>
      <c r="G39" s="161"/>
      <c r="H39" t="s">
        <v>4</v>
      </c>
    </row>
    <row r="40" spans="1:8" ht="12.75">
      <c r="A40" s="62"/>
      <c r="B40" s="161"/>
      <c r="C40" s="161"/>
      <c r="D40" s="161"/>
      <c r="E40" s="161"/>
      <c r="F40" s="161"/>
      <c r="G40" s="161"/>
      <c r="H40" t="s">
        <v>4</v>
      </c>
    </row>
    <row r="41" spans="1:8" ht="12.75">
      <c r="A41" s="62"/>
      <c r="B41" s="161"/>
      <c r="C41" s="161"/>
      <c r="D41" s="161"/>
      <c r="E41" s="161"/>
      <c r="F41" s="161"/>
      <c r="G41" s="161"/>
      <c r="H41" t="s">
        <v>4</v>
      </c>
    </row>
    <row r="42" spans="1:8" ht="12.75">
      <c r="A42" s="62"/>
      <c r="B42" s="161"/>
      <c r="C42" s="161"/>
      <c r="D42" s="161"/>
      <c r="E42" s="161"/>
      <c r="F42" s="161"/>
      <c r="G42" s="161"/>
      <c r="H42" t="s">
        <v>4</v>
      </c>
    </row>
    <row r="43" spans="1:8" ht="12.75">
      <c r="A43" s="62"/>
      <c r="B43" s="161"/>
      <c r="C43" s="161"/>
      <c r="D43" s="161"/>
      <c r="E43" s="161"/>
      <c r="F43" s="161"/>
      <c r="G43" s="161"/>
      <c r="H43" t="s">
        <v>4</v>
      </c>
    </row>
    <row r="44" spans="1:8" ht="12.75">
      <c r="A44" s="62"/>
      <c r="B44" s="161"/>
      <c r="C44" s="161"/>
      <c r="D44" s="161"/>
      <c r="E44" s="161"/>
      <c r="F44" s="161"/>
      <c r="G44" s="161"/>
      <c r="H44" t="s">
        <v>4</v>
      </c>
    </row>
    <row r="45" spans="1:8" ht="3" customHeight="1">
      <c r="A45" s="62"/>
      <c r="B45" s="161"/>
      <c r="C45" s="161"/>
      <c r="D45" s="161"/>
      <c r="E45" s="161"/>
      <c r="F45" s="161"/>
      <c r="G45" s="161"/>
      <c r="H45" t="s">
        <v>4</v>
      </c>
    </row>
    <row r="46" spans="2:7" ht="12.75">
      <c r="B46" s="155"/>
      <c r="C46" s="155"/>
      <c r="D46" s="155"/>
      <c r="E46" s="155"/>
      <c r="F46" s="155"/>
      <c r="G46" s="155"/>
    </row>
    <row r="47" spans="2:7" ht="12.75">
      <c r="B47" s="155"/>
      <c r="C47" s="155"/>
      <c r="D47" s="155"/>
      <c r="E47" s="155"/>
      <c r="F47" s="155"/>
      <c r="G47" s="155"/>
    </row>
    <row r="48" spans="2:7" ht="12.75">
      <c r="B48" s="155"/>
      <c r="C48" s="155"/>
      <c r="D48" s="155"/>
      <c r="E48" s="155"/>
      <c r="F48" s="155"/>
      <c r="G48" s="155"/>
    </row>
    <row r="49" spans="2:7" ht="12.75">
      <c r="B49" s="155"/>
      <c r="C49" s="155"/>
      <c r="D49" s="155"/>
      <c r="E49" s="155"/>
      <c r="F49" s="155"/>
      <c r="G49" s="155"/>
    </row>
    <row r="50" spans="2:7" ht="12.75">
      <c r="B50" s="155"/>
      <c r="C50" s="155"/>
      <c r="D50" s="155"/>
      <c r="E50" s="155"/>
      <c r="F50" s="155"/>
      <c r="G50" s="155"/>
    </row>
    <row r="51" spans="2:7" ht="12.75">
      <c r="B51" s="155"/>
      <c r="C51" s="155"/>
      <c r="D51" s="155"/>
      <c r="E51" s="155"/>
      <c r="F51" s="155"/>
      <c r="G51" s="155"/>
    </row>
    <row r="52" spans="2:7" ht="12.75">
      <c r="B52" s="155"/>
      <c r="C52" s="155"/>
      <c r="D52" s="155"/>
      <c r="E52" s="155"/>
      <c r="F52" s="155"/>
      <c r="G52" s="155"/>
    </row>
    <row r="53" spans="2:7" ht="12.75">
      <c r="B53" s="155"/>
      <c r="C53" s="155"/>
      <c r="D53" s="155"/>
      <c r="E53" s="155"/>
      <c r="F53" s="155"/>
      <c r="G53" s="155"/>
    </row>
    <row r="54" spans="2:7" ht="12.75">
      <c r="B54" s="155"/>
      <c r="C54" s="155"/>
      <c r="D54" s="155"/>
      <c r="E54" s="155"/>
      <c r="F54" s="155"/>
      <c r="G54" s="155"/>
    </row>
    <row r="55" spans="2:7" ht="12.75">
      <c r="B55" s="155"/>
      <c r="C55" s="155"/>
      <c r="D55" s="155"/>
      <c r="E55" s="155"/>
      <c r="F55" s="155"/>
      <c r="G55" s="15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4869C-1D44-4561-8C8C-46C7D262C057}">
  <dimension ref="A1:IV68"/>
  <sheetViews>
    <sheetView workbookViewId="0" topLeftCell="A1">
      <selection activeCell="A16" sqref="A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162" t="s">
        <v>5</v>
      </c>
      <c r="B1" s="163"/>
      <c r="C1" s="63" t="str">
        <f>CONCATENATE(cislostavby," ",nazevstavby)</f>
        <v xml:space="preserve"> MŠ Březová</v>
      </c>
      <c r="D1" s="64"/>
      <c r="E1" s="65"/>
      <c r="F1" s="64"/>
      <c r="G1" s="64"/>
      <c r="H1" s="66"/>
      <c r="I1" s="67"/>
    </row>
    <row r="2" spans="1:9" ht="13.5" thickBot="1">
      <c r="A2" s="164" t="s">
        <v>1</v>
      </c>
      <c r="B2" s="165"/>
      <c r="C2" s="68" t="str">
        <f>CONCATENATE(cisloobjektu," ",nazevobjektu)</f>
        <v xml:space="preserve"> elektroinstalace</v>
      </c>
      <c r="D2" s="69"/>
      <c r="E2" s="70"/>
      <c r="F2" s="69"/>
      <c r="G2" s="166"/>
      <c r="H2" s="166"/>
      <c r="I2" s="167"/>
    </row>
    <row r="3" ht="13.5" thickTop="1"/>
    <row r="4" spans="1:9" ht="19.5" customHeight="1">
      <c r="A4" s="71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ht="13.5" thickBot="1">
      <c r="A6" s="72"/>
      <c r="B6" s="73" t="s">
        <v>45</v>
      </c>
      <c r="C6" s="73"/>
      <c r="D6" s="74"/>
      <c r="E6" s="75" t="s">
        <v>46</v>
      </c>
      <c r="F6" s="76" t="s">
        <v>47</v>
      </c>
      <c r="G6" s="76" t="s">
        <v>48</v>
      </c>
      <c r="H6" s="76" t="s">
        <v>49</v>
      </c>
      <c r="I6" s="77" t="s">
        <v>27</v>
      </c>
    </row>
    <row r="7" spans="1:9" ht="12.75">
      <c r="A7" s="146" t="str">
        <f>Položky!B7</f>
        <v>61</v>
      </c>
      <c r="B7" s="78" t="str">
        <f>Položky!C7</f>
        <v>Upravy povrchů vnitřní</v>
      </c>
      <c r="D7" s="79"/>
      <c r="E7" s="147">
        <f>Položky!BA10</f>
        <v>0</v>
      </c>
      <c r="F7" s="148">
        <f>Položky!BB10</f>
        <v>0</v>
      </c>
      <c r="G7" s="148">
        <f>Položky!BC10</f>
        <v>0</v>
      </c>
      <c r="H7" s="148">
        <f>Položky!BD10</f>
        <v>0</v>
      </c>
      <c r="I7" s="149">
        <f>Položky!BE10</f>
        <v>0</v>
      </c>
    </row>
    <row r="8" spans="1:9" ht="12.75">
      <c r="A8" s="146" t="str">
        <f>Položky!B11</f>
        <v>784</v>
      </c>
      <c r="B8" s="78" t="str">
        <f>Položky!C11</f>
        <v>Malby</v>
      </c>
      <c r="D8" s="79"/>
      <c r="E8" s="147">
        <f>Položky!BA13</f>
        <v>0</v>
      </c>
      <c r="F8" s="148">
        <f>Položky!BB13</f>
        <v>0</v>
      </c>
      <c r="G8" s="148">
        <f>Položky!BC13</f>
        <v>0</v>
      </c>
      <c r="H8" s="148">
        <f>Položky!BD13</f>
        <v>0</v>
      </c>
      <c r="I8" s="149">
        <f>Položky!BE13</f>
        <v>0</v>
      </c>
    </row>
    <row r="9" spans="1:9" ht="12.75">
      <c r="A9" s="146" t="str">
        <f>Položky!B14</f>
        <v>M21</v>
      </c>
      <c r="B9" s="78" t="str">
        <f>Položky!C14</f>
        <v>Elektromontáže</v>
      </c>
      <c r="D9" s="79"/>
      <c r="E9" s="147">
        <f>Položky!BA98</f>
        <v>0</v>
      </c>
      <c r="F9" s="148">
        <f>Položky!BB98</f>
        <v>0</v>
      </c>
      <c r="G9" s="148">
        <f>Položky!BC98</f>
        <v>0</v>
      </c>
      <c r="H9" s="148">
        <f>Položky!BD98</f>
        <v>0</v>
      </c>
      <c r="I9" s="149">
        <f>Položky!BE98</f>
        <v>0</v>
      </c>
    </row>
    <row r="10" spans="1:9" ht="13.5" thickBot="1">
      <c r="A10" s="146" t="str">
        <f>Položky!B99</f>
        <v>M22</v>
      </c>
      <c r="B10" s="78" t="str">
        <f>Položky!C99</f>
        <v>Montáž sdělovací a zabezp.tech</v>
      </c>
      <c r="D10" s="79"/>
      <c r="E10" s="147">
        <f>Položky!BA106</f>
        <v>0</v>
      </c>
      <c r="F10" s="148">
        <f>Položky!BB106</f>
        <v>0</v>
      </c>
      <c r="G10" s="148">
        <f>Položky!BC106</f>
        <v>0</v>
      </c>
      <c r="H10" s="148">
        <f>Položky!BD106</f>
        <v>0</v>
      </c>
      <c r="I10" s="149">
        <f>Položky!BE106</f>
        <v>0</v>
      </c>
    </row>
    <row r="11" spans="1:256" ht="13.5" thickBot="1">
      <c r="A11" s="80"/>
      <c r="B11" s="73" t="s">
        <v>50</v>
      </c>
      <c r="C11" s="73"/>
      <c r="D11" s="81"/>
      <c r="E11" s="82">
        <f>SUM(E7:E10)</f>
        <v>0</v>
      </c>
      <c r="F11" s="83">
        <f>SUM(F7:F10)</f>
        <v>0</v>
      </c>
      <c r="G11" s="83">
        <f>SUM(G7:G10)</f>
        <v>0</v>
      </c>
      <c r="H11" s="83">
        <f>SUM(H7:H10)</f>
        <v>0</v>
      </c>
      <c r="I11" s="84">
        <f>SUM(I7:I10)</f>
        <v>0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</row>
    <row r="13" spans="1:57" ht="18">
      <c r="A13" s="1" t="s">
        <v>51</v>
      </c>
      <c r="B13" s="1"/>
      <c r="C13" s="1"/>
      <c r="D13" s="1"/>
      <c r="E13" s="1"/>
      <c r="F13" s="1"/>
      <c r="G13" s="86"/>
      <c r="H13" s="1"/>
      <c r="I13" s="1"/>
      <c r="BA13" s="25"/>
      <c r="BB13" s="25"/>
      <c r="BC13" s="25"/>
      <c r="BD13" s="25"/>
      <c r="BE13" s="25"/>
    </row>
    <row r="14" ht="13.5" thickBot="1"/>
    <row r="15" spans="1:9" ht="12.75">
      <c r="A15" s="87" t="s">
        <v>52</v>
      </c>
      <c r="B15" s="88"/>
      <c r="C15" s="88"/>
      <c r="D15" s="89"/>
      <c r="E15" s="90" t="s">
        <v>53</v>
      </c>
      <c r="F15" s="91" t="s">
        <v>54</v>
      </c>
      <c r="G15" s="92" t="s">
        <v>55</v>
      </c>
      <c r="H15" s="93"/>
      <c r="I15" s="94" t="s">
        <v>53</v>
      </c>
    </row>
    <row r="16" spans="1:53" ht="12.75">
      <c r="A16" s="95"/>
      <c r="B16" s="96"/>
      <c r="C16" s="96"/>
      <c r="D16" s="97"/>
      <c r="E16" s="98"/>
      <c r="F16" s="99"/>
      <c r="G16" s="100">
        <f>CHOOSE(BA16+1,HSV+PSV,HSV+PSV+Mont,HSV+PSV+Dodavka+Mont,HSV,PSV,Mont,Dodavka,Mont+Dodavka,0)</f>
        <v>0</v>
      </c>
      <c r="H16" s="101"/>
      <c r="I16" s="102">
        <f>E16+F16*G16/100</f>
        <v>0</v>
      </c>
      <c r="BA16">
        <v>8</v>
      </c>
    </row>
    <row r="17" spans="1:9" ht="13.5" thickBot="1">
      <c r="A17" s="47"/>
      <c r="B17" s="103" t="s">
        <v>56</v>
      </c>
      <c r="C17" s="104"/>
      <c r="D17" s="105"/>
      <c r="E17" s="106"/>
      <c r="F17" s="107"/>
      <c r="G17" s="107"/>
      <c r="H17" s="168">
        <f>SUM(H16:H16)</f>
        <v>0</v>
      </c>
      <c r="I17" s="169"/>
    </row>
    <row r="19" spans="2:9" ht="12.75">
      <c r="B19" s="85"/>
      <c r="F19" s="108"/>
      <c r="G19" s="109"/>
      <c r="H19" s="109"/>
      <c r="I19" s="110"/>
    </row>
    <row r="20" spans="6:9" ht="12.75">
      <c r="F20" s="108"/>
      <c r="G20" s="109"/>
      <c r="H20" s="109"/>
      <c r="I20" s="110"/>
    </row>
    <row r="21" spans="6:9" ht="12.75">
      <c r="F21" s="108"/>
      <c r="G21" s="109"/>
      <c r="H21" s="109"/>
      <c r="I21" s="110"/>
    </row>
    <row r="22" spans="6:9" ht="12.75">
      <c r="F22" s="108"/>
      <c r="G22" s="109"/>
      <c r="H22" s="109"/>
      <c r="I22" s="110"/>
    </row>
    <row r="23" spans="6:9" ht="12.75">
      <c r="F23" s="108"/>
      <c r="G23" s="109"/>
      <c r="H23" s="109"/>
      <c r="I23" s="110"/>
    </row>
    <row r="24" spans="6:9" ht="12.75">
      <c r="F24" s="108"/>
      <c r="G24" s="109"/>
      <c r="H24" s="109"/>
      <c r="I24" s="110"/>
    </row>
    <row r="25" spans="6:9" ht="12.75">
      <c r="F25" s="108"/>
      <c r="G25" s="109"/>
      <c r="H25" s="109"/>
      <c r="I25" s="110"/>
    </row>
    <row r="26" spans="6:9" ht="12.75">
      <c r="F26" s="108"/>
      <c r="G26" s="109"/>
      <c r="H26" s="109"/>
      <c r="I26" s="110"/>
    </row>
    <row r="27" spans="6:9" ht="12.75">
      <c r="F27" s="108"/>
      <c r="G27" s="109"/>
      <c r="H27" s="109"/>
      <c r="I27" s="110"/>
    </row>
    <row r="28" spans="6:9" ht="12.75">
      <c r="F28" s="108"/>
      <c r="G28" s="109"/>
      <c r="H28" s="109"/>
      <c r="I28" s="110"/>
    </row>
    <row r="29" spans="6:9" ht="12.75">
      <c r="F29" s="108"/>
      <c r="G29" s="109"/>
      <c r="H29" s="109"/>
      <c r="I29" s="110"/>
    </row>
    <row r="30" spans="6:9" ht="12.75">
      <c r="F30" s="108"/>
      <c r="G30" s="109"/>
      <c r="H30" s="109"/>
      <c r="I30" s="110"/>
    </row>
    <row r="31" spans="6:9" ht="12.75">
      <c r="F31" s="108"/>
      <c r="G31" s="109"/>
      <c r="H31" s="109"/>
      <c r="I31" s="110"/>
    </row>
    <row r="32" spans="6:9" ht="12.75">
      <c r="F32" s="108"/>
      <c r="G32" s="109"/>
      <c r="H32" s="109"/>
      <c r="I32" s="110"/>
    </row>
    <row r="33" spans="6:9" ht="12.75">
      <c r="F33" s="108"/>
      <c r="G33" s="109"/>
      <c r="H33" s="109"/>
      <c r="I33" s="110"/>
    </row>
    <row r="34" spans="6:9" ht="12.75">
      <c r="F34" s="108"/>
      <c r="G34" s="109"/>
      <c r="H34" s="109"/>
      <c r="I34" s="110"/>
    </row>
    <row r="35" spans="6:9" ht="12.75">
      <c r="F35" s="108"/>
      <c r="G35" s="109"/>
      <c r="H35" s="109"/>
      <c r="I35" s="110"/>
    </row>
    <row r="36" spans="6:9" ht="12.75">
      <c r="F36" s="108"/>
      <c r="G36" s="109"/>
      <c r="H36" s="109"/>
      <c r="I36" s="110"/>
    </row>
    <row r="37" spans="6:9" ht="12.75">
      <c r="F37" s="108"/>
      <c r="G37" s="109"/>
      <c r="H37" s="109"/>
      <c r="I37" s="110"/>
    </row>
    <row r="38" spans="6:9" ht="12.75">
      <c r="F38" s="108"/>
      <c r="G38" s="109"/>
      <c r="H38" s="109"/>
      <c r="I38" s="110"/>
    </row>
    <row r="39" spans="6:9" ht="12.75">
      <c r="F39" s="108"/>
      <c r="G39" s="109"/>
      <c r="H39" s="109"/>
      <c r="I39" s="110"/>
    </row>
    <row r="40" spans="6:9" ht="12.75">
      <c r="F40" s="108"/>
      <c r="G40" s="109"/>
      <c r="H40" s="109"/>
      <c r="I40" s="110"/>
    </row>
    <row r="41" spans="6:9" ht="12.75">
      <c r="F41" s="108"/>
      <c r="G41" s="109"/>
      <c r="H41" s="109"/>
      <c r="I41" s="110"/>
    </row>
    <row r="42" spans="6:9" ht="12.75">
      <c r="F42" s="108"/>
      <c r="G42" s="109"/>
      <c r="H42" s="109"/>
      <c r="I42" s="110"/>
    </row>
    <row r="43" spans="6:9" ht="12.75">
      <c r="F43" s="108"/>
      <c r="G43" s="109"/>
      <c r="H43" s="109"/>
      <c r="I43" s="110"/>
    </row>
    <row r="44" spans="6:9" ht="12.75">
      <c r="F44" s="108"/>
      <c r="G44" s="109"/>
      <c r="H44" s="109"/>
      <c r="I44" s="110"/>
    </row>
    <row r="45" spans="6:9" ht="12.75">
      <c r="F45" s="108"/>
      <c r="G45" s="109"/>
      <c r="H45" s="109"/>
      <c r="I45" s="110"/>
    </row>
    <row r="46" spans="6:9" ht="12.75">
      <c r="F46" s="108"/>
      <c r="G46" s="109"/>
      <c r="H46" s="109"/>
      <c r="I46" s="110"/>
    </row>
    <row r="47" spans="6:9" ht="12.75">
      <c r="F47" s="108"/>
      <c r="G47" s="109"/>
      <c r="H47" s="109"/>
      <c r="I47" s="110"/>
    </row>
    <row r="48" spans="6:9" ht="12.75">
      <c r="F48" s="108"/>
      <c r="G48" s="109"/>
      <c r="H48" s="109"/>
      <c r="I48" s="110"/>
    </row>
    <row r="49" spans="6:9" ht="12.75">
      <c r="F49" s="108"/>
      <c r="G49" s="109"/>
      <c r="H49" s="109"/>
      <c r="I49" s="110"/>
    </row>
    <row r="50" spans="6:9" ht="12.75">
      <c r="F50" s="108"/>
      <c r="G50" s="109"/>
      <c r="H50" s="109"/>
      <c r="I50" s="110"/>
    </row>
    <row r="51" spans="6:9" ht="12.75">
      <c r="F51" s="108"/>
      <c r="G51" s="109"/>
      <c r="H51" s="109"/>
      <c r="I51" s="110"/>
    </row>
    <row r="52" spans="6:9" ht="12.75">
      <c r="F52" s="108"/>
      <c r="G52" s="109"/>
      <c r="H52" s="109"/>
      <c r="I52" s="110"/>
    </row>
    <row r="53" spans="6:9" ht="12.75">
      <c r="F53" s="108"/>
      <c r="G53" s="109"/>
      <c r="H53" s="109"/>
      <c r="I53" s="110"/>
    </row>
    <row r="54" spans="6:9" ht="12.75">
      <c r="F54" s="108"/>
      <c r="G54" s="109"/>
      <c r="H54" s="109"/>
      <c r="I54" s="110"/>
    </row>
    <row r="55" spans="6:9" ht="12.75">
      <c r="F55" s="108"/>
      <c r="G55" s="109"/>
      <c r="H55" s="109"/>
      <c r="I55" s="110"/>
    </row>
    <row r="56" spans="6:9" ht="12.75">
      <c r="F56" s="108"/>
      <c r="G56" s="109"/>
      <c r="H56" s="109"/>
      <c r="I56" s="110"/>
    </row>
    <row r="57" spans="6:9" ht="12.75">
      <c r="F57" s="108"/>
      <c r="G57" s="109"/>
      <c r="H57" s="109"/>
      <c r="I57" s="110"/>
    </row>
    <row r="58" spans="6:9" ht="12.75">
      <c r="F58" s="108"/>
      <c r="G58" s="109"/>
      <c r="H58" s="109"/>
      <c r="I58" s="110"/>
    </row>
    <row r="59" spans="6:9" ht="12.75">
      <c r="F59" s="108"/>
      <c r="G59" s="109"/>
      <c r="H59" s="109"/>
      <c r="I59" s="110"/>
    </row>
    <row r="60" spans="6:9" ht="12.75">
      <c r="F60" s="108"/>
      <c r="G60" s="109"/>
      <c r="H60" s="109"/>
      <c r="I60" s="110"/>
    </row>
    <row r="61" spans="6:9" ht="12.75">
      <c r="F61" s="108"/>
      <c r="G61" s="109"/>
      <c r="H61" s="109"/>
      <c r="I61" s="110"/>
    </row>
    <row r="62" spans="6:9" ht="12.75">
      <c r="F62" s="108"/>
      <c r="G62" s="109"/>
      <c r="H62" s="109"/>
      <c r="I62" s="110"/>
    </row>
    <row r="63" spans="6:9" ht="12.75">
      <c r="F63" s="108"/>
      <c r="G63" s="109"/>
      <c r="H63" s="109"/>
      <c r="I63" s="110"/>
    </row>
    <row r="64" spans="6:9" ht="12.75">
      <c r="F64" s="108"/>
      <c r="G64" s="109"/>
      <c r="H64" s="109"/>
      <c r="I64" s="110"/>
    </row>
    <row r="65" spans="6:9" ht="12.75">
      <c r="F65" s="108"/>
      <c r="G65" s="109"/>
      <c r="H65" s="109"/>
      <c r="I65" s="110"/>
    </row>
    <row r="66" spans="6:9" ht="12.75">
      <c r="F66" s="108"/>
      <c r="G66" s="109"/>
      <c r="H66" s="109"/>
      <c r="I66" s="110"/>
    </row>
    <row r="67" spans="6:9" ht="12.75">
      <c r="F67" s="108"/>
      <c r="G67" s="109"/>
      <c r="H67" s="109"/>
      <c r="I67" s="110"/>
    </row>
    <row r="68" spans="6:9" ht="12.75">
      <c r="F68" s="108"/>
      <c r="G68" s="109"/>
      <c r="H68" s="109"/>
      <c r="I68" s="110"/>
    </row>
  </sheetData>
  <mergeCells count="4">
    <mergeCell ref="A1:B1"/>
    <mergeCell ref="A2:B2"/>
    <mergeCell ref="G2:I2"/>
    <mergeCell ref="H17:I1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1A2C-73DB-4468-911D-510A6BBE3F91}">
  <dimension ref="A1:CZ167"/>
  <sheetViews>
    <sheetView showGridLines="0" showZeros="0" tabSelected="1" workbookViewId="0" topLeftCell="A34">
      <selection activeCell="E48" sqref="E48"/>
    </sheetView>
  </sheetViews>
  <sheetFormatPr defaultColWidth="9.00390625" defaultRowHeight="12.75"/>
  <cols>
    <col min="1" max="1" width="3.875" style="111" customWidth="1"/>
    <col min="2" max="2" width="16.00390625" style="111" customWidth="1"/>
    <col min="3" max="3" width="40.375" style="111" customWidth="1"/>
    <col min="4" max="4" width="5.625" style="111" customWidth="1"/>
    <col min="5" max="5" width="8.625" style="119" customWidth="1"/>
    <col min="6" max="6" width="9.875" style="111" customWidth="1"/>
    <col min="7" max="7" width="13.875" style="111" customWidth="1"/>
    <col min="8" max="8" width="16.625" style="111" customWidth="1"/>
    <col min="9" max="9" width="23.625" style="111" customWidth="1"/>
    <col min="10" max="10" width="16.875" style="111" customWidth="1"/>
    <col min="11" max="256" width="9.125" style="111" customWidth="1"/>
    <col min="257" max="257" width="3.875" style="111" customWidth="1"/>
    <col min="258" max="258" width="12.00390625" style="111" customWidth="1"/>
    <col min="259" max="259" width="40.375" style="111" customWidth="1"/>
    <col min="260" max="260" width="5.625" style="111" customWidth="1"/>
    <col min="261" max="261" width="8.625" style="111" customWidth="1"/>
    <col min="262" max="262" width="9.875" style="111" customWidth="1"/>
    <col min="263" max="263" width="13.875" style="111" customWidth="1"/>
    <col min="264" max="512" width="9.125" style="111" customWidth="1"/>
    <col min="513" max="513" width="3.875" style="111" customWidth="1"/>
    <col min="514" max="514" width="12.00390625" style="111" customWidth="1"/>
    <col min="515" max="515" width="40.375" style="111" customWidth="1"/>
    <col min="516" max="516" width="5.625" style="111" customWidth="1"/>
    <col min="517" max="517" width="8.625" style="111" customWidth="1"/>
    <col min="518" max="518" width="9.875" style="111" customWidth="1"/>
    <col min="519" max="519" width="13.875" style="111" customWidth="1"/>
    <col min="520" max="768" width="9.125" style="111" customWidth="1"/>
    <col min="769" max="769" width="3.875" style="111" customWidth="1"/>
    <col min="770" max="770" width="12.00390625" style="111" customWidth="1"/>
    <col min="771" max="771" width="40.375" style="111" customWidth="1"/>
    <col min="772" max="772" width="5.625" style="111" customWidth="1"/>
    <col min="773" max="773" width="8.625" style="111" customWidth="1"/>
    <col min="774" max="774" width="9.875" style="111" customWidth="1"/>
    <col min="775" max="775" width="13.875" style="111" customWidth="1"/>
    <col min="776" max="1024" width="9.125" style="111" customWidth="1"/>
    <col min="1025" max="1025" width="3.875" style="111" customWidth="1"/>
    <col min="1026" max="1026" width="12.00390625" style="111" customWidth="1"/>
    <col min="1027" max="1027" width="40.375" style="111" customWidth="1"/>
    <col min="1028" max="1028" width="5.625" style="111" customWidth="1"/>
    <col min="1029" max="1029" width="8.625" style="111" customWidth="1"/>
    <col min="1030" max="1030" width="9.875" style="111" customWidth="1"/>
    <col min="1031" max="1031" width="13.875" style="111" customWidth="1"/>
    <col min="1032" max="1280" width="9.125" style="111" customWidth="1"/>
    <col min="1281" max="1281" width="3.875" style="111" customWidth="1"/>
    <col min="1282" max="1282" width="12.00390625" style="111" customWidth="1"/>
    <col min="1283" max="1283" width="40.375" style="111" customWidth="1"/>
    <col min="1284" max="1284" width="5.625" style="111" customWidth="1"/>
    <col min="1285" max="1285" width="8.625" style="111" customWidth="1"/>
    <col min="1286" max="1286" width="9.875" style="111" customWidth="1"/>
    <col min="1287" max="1287" width="13.875" style="111" customWidth="1"/>
    <col min="1288" max="1536" width="9.125" style="111" customWidth="1"/>
    <col min="1537" max="1537" width="3.875" style="111" customWidth="1"/>
    <col min="1538" max="1538" width="12.00390625" style="111" customWidth="1"/>
    <col min="1539" max="1539" width="40.375" style="111" customWidth="1"/>
    <col min="1540" max="1540" width="5.625" style="111" customWidth="1"/>
    <col min="1541" max="1541" width="8.625" style="111" customWidth="1"/>
    <col min="1542" max="1542" width="9.875" style="111" customWidth="1"/>
    <col min="1543" max="1543" width="13.875" style="111" customWidth="1"/>
    <col min="1544" max="1792" width="9.125" style="111" customWidth="1"/>
    <col min="1793" max="1793" width="3.875" style="111" customWidth="1"/>
    <col min="1794" max="1794" width="12.00390625" style="111" customWidth="1"/>
    <col min="1795" max="1795" width="40.375" style="111" customWidth="1"/>
    <col min="1796" max="1796" width="5.625" style="111" customWidth="1"/>
    <col min="1797" max="1797" width="8.625" style="111" customWidth="1"/>
    <col min="1798" max="1798" width="9.875" style="111" customWidth="1"/>
    <col min="1799" max="1799" width="13.875" style="111" customWidth="1"/>
    <col min="1800" max="2048" width="9.125" style="111" customWidth="1"/>
    <col min="2049" max="2049" width="3.875" style="111" customWidth="1"/>
    <col min="2050" max="2050" width="12.00390625" style="111" customWidth="1"/>
    <col min="2051" max="2051" width="40.375" style="111" customWidth="1"/>
    <col min="2052" max="2052" width="5.625" style="111" customWidth="1"/>
    <col min="2053" max="2053" width="8.625" style="111" customWidth="1"/>
    <col min="2054" max="2054" width="9.875" style="111" customWidth="1"/>
    <col min="2055" max="2055" width="13.875" style="111" customWidth="1"/>
    <col min="2056" max="2304" width="9.125" style="111" customWidth="1"/>
    <col min="2305" max="2305" width="3.875" style="111" customWidth="1"/>
    <col min="2306" max="2306" width="12.00390625" style="111" customWidth="1"/>
    <col min="2307" max="2307" width="40.375" style="111" customWidth="1"/>
    <col min="2308" max="2308" width="5.625" style="111" customWidth="1"/>
    <col min="2309" max="2309" width="8.625" style="111" customWidth="1"/>
    <col min="2310" max="2310" width="9.875" style="111" customWidth="1"/>
    <col min="2311" max="2311" width="13.875" style="111" customWidth="1"/>
    <col min="2312" max="2560" width="9.125" style="111" customWidth="1"/>
    <col min="2561" max="2561" width="3.875" style="111" customWidth="1"/>
    <col min="2562" max="2562" width="12.00390625" style="111" customWidth="1"/>
    <col min="2563" max="2563" width="40.375" style="111" customWidth="1"/>
    <col min="2564" max="2564" width="5.625" style="111" customWidth="1"/>
    <col min="2565" max="2565" width="8.625" style="111" customWidth="1"/>
    <col min="2566" max="2566" width="9.875" style="111" customWidth="1"/>
    <col min="2567" max="2567" width="13.875" style="111" customWidth="1"/>
    <col min="2568" max="2816" width="9.125" style="111" customWidth="1"/>
    <col min="2817" max="2817" width="3.875" style="111" customWidth="1"/>
    <col min="2818" max="2818" width="12.00390625" style="111" customWidth="1"/>
    <col min="2819" max="2819" width="40.375" style="111" customWidth="1"/>
    <col min="2820" max="2820" width="5.625" style="111" customWidth="1"/>
    <col min="2821" max="2821" width="8.625" style="111" customWidth="1"/>
    <col min="2822" max="2822" width="9.875" style="111" customWidth="1"/>
    <col min="2823" max="2823" width="13.875" style="111" customWidth="1"/>
    <col min="2824" max="3072" width="9.125" style="111" customWidth="1"/>
    <col min="3073" max="3073" width="3.875" style="111" customWidth="1"/>
    <col min="3074" max="3074" width="12.00390625" style="111" customWidth="1"/>
    <col min="3075" max="3075" width="40.375" style="111" customWidth="1"/>
    <col min="3076" max="3076" width="5.625" style="111" customWidth="1"/>
    <col min="3077" max="3077" width="8.625" style="111" customWidth="1"/>
    <col min="3078" max="3078" width="9.875" style="111" customWidth="1"/>
    <col min="3079" max="3079" width="13.875" style="111" customWidth="1"/>
    <col min="3080" max="3328" width="9.125" style="111" customWidth="1"/>
    <col min="3329" max="3329" width="3.875" style="111" customWidth="1"/>
    <col min="3330" max="3330" width="12.00390625" style="111" customWidth="1"/>
    <col min="3331" max="3331" width="40.375" style="111" customWidth="1"/>
    <col min="3332" max="3332" width="5.625" style="111" customWidth="1"/>
    <col min="3333" max="3333" width="8.625" style="111" customWidth="1"/>
    <col min="3334" max="3334" width="9.875" style="111" customWidth="1"/>
    <col min="3335" max="3335" width="13.875" style="111" customWidth="1"/>
    <col min="3336" max="3584" width="9.125" style="111" customWidth="1"/>
    <col min="3585" max="3585" width="3.875" style="111" customWidth="1"/>
    <col min="3586" max="3586" width="12.00390625" style="111" customWidth="1"/>
    <col min="3587" max="3587" width="40.375" style="111" customWidth="1"/>
    <col min="3588" max="3588" width="5.625" style="111" customWidth="1"/>
    <col min="3589" max="3589" width="8.625" style="111" customWidth="1"/>
    <col min="3590" max="3590" width="9.875" style="111" customWidth="1"/>
    <col min="3591" max="3591" width="13.875" style="111" customWidth="1"/>
    <col min="3592" max="3840" width="9.125" style="111" customWidth="1"/>
    <col min="3841" max="3841" width="3.875" style="111" customWidth="1"/>
    <col min="3842" max="3842" width="12.00390625" style="111" customWidth="1"/>
    <col min="3843" max="3843" width="40.375" style="111" customWidth="1"/>
    <col min="3844" max="3844" width="5.625" style="111" customWidth="1"/>
    <col min="3845" max="3845" width="8.625" style="111" customWidth="1"/>
    <col min="3846" max="3846" width="9.875" style="111" customWidth="1"/>
    <col min="3847" max="3847" width="13.875" style="111" customWidth="1"/>
    <col min="3848" max="4096" width="9.125" style="111" customWidth="1"/>
    <col min="4097" max="4097" width="3.875" style="111" customWidth="1"/>
    <col min="4098" max="4098" width="12.00390625" style="111" customWidth="1"/>
    <col min="4099" max="4099" width="40.375" style="111" customWidth="1"/>
    <col min="4100" max="4100" width="5.625" style="111" customWidth="1"/>
    <col min="4101" max="4101" width="8.625" style="111" customWidth="1"/>
    <col min="4102" max="4102" width="9.875" style="111" customWidth="1"/>
    <col min="4103" max="4103" width="13.875" style="111" customWidth="1"/>
    <col min="4104" max="4352" width="9.125" style="111" customWidth="1"/>
    <col min="4353" max="4353" width="3.875" style="111" customWidth="1"/>
    <col min="4354" max="4354" width="12.00390625" style="111" customWidth="1"/>
    <col min="4355" max="4355" width="40.375" style="111" customWidth="1"/>
    <col min="4356" max="4356" width="5.625" style="111" customWidth="1"/>
    <col min="4357" max="4357" width="8.625" style="111" customWidth="1"/>
    <col min="4358" max="4358" width="9.875" style="111" customWidth="1"/>
    <col min="4359" max="4359" width="13.875" style="111" customWidth="1"/>
    <col min="4360" max="4608" width="9.125" style="111" customWidth="1"/>
    <col min="4609" max="4609" width="3.875" style="111" customWidth="1"/>
    <col min="4610" max="4610" width="12.00390625" style="111" customWidth="1"/>
    <col min="4611" max="4611" width="40.375" style="111" customWidth="1"/>
    <col min="4612" max="4612" width="5.625" style="111" customWidth="1"/>
    <col min="4613" max="4613" width="8.625" style="111" customWidth="1"/>
    <col min="4614" max="4614" width="9.875" style="111" customWidth="1"/>
    <col min="4615" max="4615" width="13.875" style="111" customWidth="1"/>
    <col min="4616" max="4864" width="9.125" style="111" customWidth="1"/>
    <col min="4865" max="4865" width="3.875" style="111" customWidth="1"/>
    <col min="4866" max="4866" width="12.00390625" style="111" customWidth="1"/>
    <col min="4867" max="4867" width="40.375" style="111" customWidth="1"/>
    <col min="4868" max="4868" width="5.625" style="111" customWidth="1"/>
    <col min="4869" max="4869" width="8.625" style="111" customWidth="1"/>
    <col min="4870" max="4870" width="9.875" style="111" customWidth="1"/>
    <col min="4871" max="4871" width="13.875" style="111" customWidth="1"/>
    <col min="4872" max="5120" width="9.125" style="111" customWidth="1"/>
    <col min="5121" max="5121" width="3.875" style="111" customWidth="1"/>
    <col min="5122" max="5122" width="12.00390625" style="111" customWidth="1"/>
    <col min="5123" max="5123" width="40.375" style="111" customWidth="1"/>
    <col min="5124" max="5124" width="5.625" style="111" customWidth="1"/>
    <col min="5125" max="5125" width="8.625" style="111" customWidth="1"/>
    <col min="5126" max="5126" width="9.875" style="111" customWidth="1"/>
    <col min="5127" max="5127" width="13.875" style="111" customWidth="1"/>
    <col min="5128" max="5376" width="9.125" style="111" customWidth="1"/>
    <col min="5377" max="5377" width="3.875" style="111" customWidth="1"/>
    <col min="5378" max="5378" width="12.00390625" style="111" customWidth="1"/>
    <col min="5379" max="5379" width="40.375" style="111" customWidth="1"/>
    <col min="5380" max="5380" width="5.625" style="111" customWidth="1"/>
    <col min="5381" max="5381" width="8.625" style="111" customWidth="1"/>
    <col min="5382" max="5382" width="9.875" style="111" customWidth="1"/>
    <col min="5383" max="5383" width="13.875" style="111" customWidth="1"/>
    <col min="5384" max="5632" width="9.125" style="111" customWidth="1"/>
    <col min="5633" max="5633" width="3.875" style="111" customWidth="1"/>
    <col min="5634" max="5634" width="12.00390625" style="111" customWidth="1"/>
    <col min="5635" max="5635" width="40.375" style="111" customWidth="1"/>
    <col min="5636" max="5636" width="5.625" style="111" customWidth="1"/>
    <col min="5637" max="5637" width="8.625" style="111" customWidth="1"/>
    <col min="5638" max="5638" width="9.875" style="111" customWidth="1"/>
    <col min="5639" max="5639" width="13.875" style="111" customWidth="1"/>
    <col min="5640" max="5888" width="9.125" style="111" customWidth="1"/>
    <col min="5889" max="5889" width="3.875" style="111" customWidth="1"/>
    <col min="5890" max="5890" width="12.00390625" style="111" customWidth="1"/>
    <col min="5891" max="5891" width="40.375" style="111" customWidth="1"/>
    <col min="5892" max="5892" width="5.625" style="111" customWidth="1"/>
    <col min="5893" max="5893" width="8.625" style="111" customWidth="1"/>
    <col min="5894" max="5894" width="9.875" style="111" customWidth="1"/>
    <col min="5895" max="5895" width="13.875" style="111" customWidth="1"/>
    <col min="5896" max="6144" width="9.125" style="111" customWidth="1"/>
    <col min="6145" max="6145" width="3.875" style="111" customWidth="1"/>
    <col min="6146" max="6146" width="12.00390625" style="111" customWidth="1"/>
    <col min="6147" max="6147" width="40.375" style="111" customWidth="1"/>
    <col min="6148" max="6148" width="5.625" style="111" customWidth="1"/>
    <col min="6149" max="6149" width="8.625" style="111" customWidth="1"/>
    <col min="6150" max="6150" width="9.875" style="111" customWidth="1"/>
    <col min="6151" max="6151" width="13.875" style="111" customWidth="1"/>
    <col min="6152" max="6400" width="9.125" style="111" customWidth="1"/>
    <col min="6401" max="6401" width="3.875" style="111" customWidth="1"/>
    <col min="6402" max="6402" width="12.00390625" style="111" customWidth="1"/>
    <col min="6403" max="6403" width="40.375" style="111" customWidth="1"/>
    <col min="6404" max="6404" width="5.625" style="111" customWidth="1"/>
    <col min="6405" max="6405" width="8.625" style="111" customWidth="1"/>
    <col min="6406" max="6406" width="9.875" style="111" customWidth="1"/>
    <col min="6407" max="6407" width="13.875" style="111" customWidth="1"/>
    <col min="6408" max="6656" width="9.125" style="111" customWidth="1"/>
    <col min="6657" max="6657" width="3.875" style="111" customWidth="1"/>
    <col min="6658" max="6658" width="12.00390625" style="111" customWidth="1"/>
    <col min="6659" max="6659" width="40.375" style="111" customWidth="1"/>
    <col min="6660" max="6660" width="5.625" style="111" customWidth="1"/>
    <col min="6661" max="6661" width="8.625" style="111" customWidth="1"/>
    <col min="6662" max="6662" width="9.875" style="111" customWidth="1"/>
    <col min="6663" max="6663" width="13.875" style="111" customWidth="1"/>
    <col min="6664" max="6912" width="9.125" style="111" customWidth="1"/>
    <col min="6913" max="6913" width="3.875" style="111" customWidth="1"/>
    <col min="6914" max="6914" width="12.00390625" style="111" customWidth="1"/>
    <col min="6915" max="6915" width="40.375" style="111" customWidth="1"/>
    <col min="6916" max="6916" width="5.625" style="111" customWidth="1"/>
    <col min="6917" max="6917" width="8.625" style="111" customWidth="1"/>
    <col min="6918" max="6918" width="9.875" style="111" customWidth="1"/>
    <col min="6919" max="6919" width="13.875" style="111" customWidth="1"/>
    <col min="6920" max="7168" width="9.125" style="111" customWidth="1"/>
    <col min="7169" max="7169" width="3.875" style="111" customWidth="1"/>
    <col min="7170" max="7170" width="12.00390625" style="111" customWidth="1"/>
    <col min="7171" max="7171" width="40.375" style="111" customWidth="1"/>
    <col min="7172" max="7172" width="5.625" style="111" customWidth="1"/>
    <col min="7173" max="7173" width="8.625" style="111" customWidth="1"/>
    <col min="7174" max="7174" width="9.875" style="111" customWidth="1"/>
    <col min="7175" max="7175" width="13.875" style="111" customWidth="1"/>
    <col min="7176" max="7424" width="9.125" style="111" customWidth="1"/>
    <col min="7425" max="7425" width="3.875" style="111" customWidth="1"/>
    <col min="7426" max="7426" width="12.00390625" style="111" customWidth="1"/>
    <col min="7427" max="7427" width="40.375" style="111" customWidth="1"/>
    <col min="7428" max="7428" width="5.625" style="111" customWidth="1"/>
    <col min="7429" max="7429" width="8.625" style="111" customWidth="1"/>
    <col min="7430" max="7430" width="9.875" style="111" customWidth="1"/>
    <col min="7431" max="7431" width="13.875" style="111" customWidth="1"/>
    <col min="7432" max="7680" width="9.125" style="111" customWidth="1"/>
    <col min="7681" max="7681" width="3.875" style="111" customWidth="1"/>
    <col min="7682" max="7682" width="12.00390625" style="111" customWidth="1"/>
    <col min="7683" max="7683" width="40.375" style="111" customWidth="1"/>
    <col min="7684" max="7684" width="5.625" style="111" customWidth="1"/>
    <col min="7685" max="7685" width="8.625" style="111" customWidth="1"/>
    <col min="7686" max="7686" width="9.875" style="111" customWidth="1"/>
    <col min="7687" max="7687" width="13.875" style="111" customWidth="1"/>
    <col min="7688" max="7936" width="9.125" style="111" customWidth="1"/>
    <col min="7937" max="7937" width="3.875" style="111" customWidth="1"/>
    <col min="7938" max="7938" width="12.00390625" style="111" customWidth="1"/>
    <col min="7939" max="7939" width="40.375" style="111" customWidth="1"/>
    <col min="7940" max="7940" width="5.625" style="111" customWidth="1"/>
    <col min="7941" max="7941" width="8.625" style="111" customWidth="1"/>
    <col min="7942" max="7942" width="9.875" style="111" customWidth="1"/>
    <col min="7943" max="7943" width="13.875" style="111" customWidth="1"/>
    <col min="7944" max="8192" width="9.125" style="111" customWidth="1"/>
    <col min="8193" max="8193" width="3.875" style="111" customWidth="1"/>
    <col min="8194" max="8194" width="12.00390625" style="111" customWidth="1"/>
    <col min="8195" max="8195" width="40.375" style="111" customWidth="1"/>
    <col min="8196" max="8196" width="5.625" style="111" customWidth="1"/>
    <col min="8197" max="8197" width="8.625" style="111" customWidth="1"/>
    <col min="8198" max="8198" width="9.875" style="111" customWidth="1"/>
    <col min="8199" max="8199" width="13.875" style="111" customWidth="1"/>
    <col min="8200" max="8448" width="9.125" style="111" customWidth="1"/>
    <col min="8449" max="8449" width="3.875" style="111" customWidth="1"/>
    <col min="8450" max="8450" width="12.00390625" style="111" customWidth="1"/>
    <col min="8451" max="8451" width="40.375" style="111" customWidth="1"/>
    <col min="8452" max="8452" width="5.625" style="111" customWidth="1"/>
    <col min="8453" max="8453" width="8.625" style="111" customWidth="1"/>
    <col min="8454" max="8454" width="9.875" style="111" customWidth="1"/>
    <col min="8455" max="8455" width="13.875" style="111" customWidth="1"/>
    <col min="8456" max="8704" width="9.125" style="111" customWidth="1"/>
    <col min="8705" max="8705" width="3.875" style="111" customWidth="1"/>
    <col min="8706" max="8706" width="12.00390625" style="111" customWidth="1"/>
    <col min="8707" max="8707" width="40.375" style="111" customWidth="1"/>
    <col min="8708" max="8708" width="5.625" style="111" customWidth="1"/>
    <col min="8709" max="8709" width="8.625" style="111" customWidth="1"/>
    <col min="8710" max="8710" width="9.875" style="111" customWidth="1"/>
    <col min="8711" max="8711" width="13.875" style="111" customWidth="1"/>
    <col min="8712" max="8960" width="9.125" style="111" customWidth="1"/>
    <col min="8961" max="8961" width="3.875" style="111" customWidth="1"/>
    <col min="8962" max="8962" width="12.00390625" style="111" customWidth="1"/>
    <col min="8963" max="8963" width="40.375" style="111" customWidth="1"/>
    <col min="8964" max="8964" width="5.625" style="111" customWidth="1"/>
    <col min="8965" max="8965" width="8.625" style="111" customWidth="1"/>
    <col min="8966" max="8966" width="9.875" style="111" customWidth="1"/>
    <col min="8967" max="8967" width="13.875" style="111" customWidth="1"/>
    <col min="8968" max="9216" width="9.125" style="111" customWidth="1"/>
    <col min="9217" max="9217" width="3.875" style="111" customWidth="1"/>
    <col min="9218" max="9218" width="12.00390625" style="111" customWidth="1"/>
    <col min="9219" max="9219" width="40.375" style="111" customWidth="1"/>
    <col min="9220" max="9220" width="5.625" style="111" customWidth="1"/>
    <col min="9221" max="9221" width="8.625" style="111" customWidth="1"/>
    <col min="9222" max="9222" width="9.875" style="111" customWidth="1"/>
    <col min="9223" max="9223" width="13.875" style="111" customWidth="1"/>
    <col min="9224" max="9472" width="9.125" style="111" customWidth="1"/>
    <col min="9473" max="9473" width="3.875" style="111" customWidth="1"/>
    <col min="9474" max="9474" width="12.00390625" style="111" customWidth="1"/>
    <col min="9475" max="9475" width="40.375" style="111" customWidth="1"/>
    <col min="9476" max="9476" width="5.625" style="111" customWidth="1"/>
    <col min="9477" max="9477" width="8.625" style="111" customWidth="1"/>
    <col min="9478" max="9478" width="9.875" style="111" customWidth="1"/>
    <col min="9479" max="9479" width="13.875" style="111" customWidth="1"/>
    <col min="9480" max="9728" width="9.125" style="111" customWidth="1"/>
    <col min="9729" max="9729" width="3.875" style="111" customWidth="1"/>
    <col min="9730" max="9730" width="12.00390625" style="111" customWidth="1"/>
    <col min="9731" max="9731" width="40.375" style="111" customWidth="1"/>
    <col min="9732" max="9732" width="5.625" style="111" customWidth="1"/>
    <col min="9733" max="9733" width="8.625" style="111" customWidth="1"/>
    <col min="9734" max="9734" width="9.875" style="111" customWidth="1"/>
    <col min="9735" max="9735" width="13.875" style="111" customWidth="1"/>
    <col min="9736" max="9984" width="9.125" style="111" customWidth="1"/>
    <col min="9985" max="9985" width="3.875" style="111" customWidth="1"/>
    <col min="9986" max="9986" width="12.00390625" style="111" customWidth="1"/>
    <col min="9987" max="9987" width="40.375" style="111" customWidth="1"/>
    <col min="9988" max="9988" width="5.625" style="111" customWidth="1"/>
    <col min="9989" max="9989" width="8.625" style="111" customWidth="1"/>
    <col min="9990" max="9990" width="9.875" style="111" customWidth="1"/>
    <col min="9991" max="9991" width="13.875" style="111" customWidth="1"/>
    <col min="9992" max="10240" width="9.125" style="111" customWidth="1"/>
    <col min="10241" max="10241" width="3.875" style="111" customWidth="1"/>
    <col min="10242" max="10242" width="12.00390625" style="111" customWidth="1"/>
    <col min="10243" max="10243" width="40.375" style="111" customWidth="1"/>
    <col min="10244" max="10244" width="5.625" style="111" customWidth="1"/>
    <col min="10245" max="10245" width="8.625" style="111" customWidth="1"/>
    <col min="10246" max="10246" width="9.875" style="111" customWidth="1"/>
    <col min="10247" max="10247" width="13.875" style="111" customWidth="1"/>
    <col min="10248" max="10496" width="9.125" style="111" customWidth="1"/>
    <col min="10497" max="10497" width="3.875" style="111" customWidth="1"/>
    <col min="10498" max="10498" width="12.00390625" style="111" customWidth="1"/>
    <col min="10499" max="10499" width="40.375" style="111" customWidth="1"/>
    <col min="10500" max="10500" width="5.625" style="111" customWidth="1"/>
    <col min="10501" max="10501" width="8.625" style="111" customWidth="1"/>
    <col min="10502" max="10502" width="9.875" style="111" customWidth="1"/>
    <col min="10503" max="10503" width="13.875" style="111" customWidth="1"/>
    <col min="10504" max="10752" width="9.125" style="111" customWidth="1"/>
    <col min="10753" max="10753" width="3.875" style="111" customWidth="1"/>
    <col min="10754" max="10754" width="12.00390625" style="111" customWidth="1"/>
    <col min="10755" max="10755" width="40.375" style="111" customWidth="1"/>
    <col min="10756" max="10756" width="5.625" style="111" customWidth="1"/>
    <col min="10757" max="10757" width="8.625" style="111" customWidth="1"/>
    <col min="10758" max="10758" width="9.875" style="111" customWidth="1"/>
    <col min="10759" max="10759" width="13.875" style="111" customWidth="1"/>
    <col min="10760" max="11008" width="9.125" style="111" customWidth="1"/>
    <col min="11009" max="11009" width="3.875" style="111" customWidth="1"/>
    <col min="11010" max="11010" width="12.00390625" style="111" customWidth="1"/>
    <col min="11011" max="11011" width="40.375" style="111" customWidth="1"/>
    <col min="11012" max="11012" width="5.625" style="111" customWidth="1"/>
    <col min="11013" max="11013" width="8.625" style="111" customWidth="1"/>
    <col min="11014" max="11014" width="9.875" style="111" customWidth="1"/>
    <col min="11015" max="11015" width="13.875" style="111" customWidth="1"/>
    <col min="11016" max="11264" width="9.125" style="111" customWidth="1"/>
    <col min="11265" max="11265" width="3.875" style="111" customWidth="1"/>
    <col min="11266" max="11266" width="12.00390625" style="111" customWidth="1"/>
    <col min="11267" max="11267" width="40.375" style="111" customWidth="1"/>
    <col min="11268" max="11268" width="5.625" style="111" customWidth="1"/>
    <col min="11269" max="11269" width="8.625" style="111" customWidth="1"/>
    <col min="11270" max="11270" width="9.875" style="111" customWidth="1"/>
    <col min="11271" max="11271" width="13.875" style="111" customWidth="1"/>
    <col min="11272" max="11520" width="9.125" style="111" customWidth="1"/>
    <col min="11521" max="11521" width="3.875" style="111" customWidth="1"/>
    <col min="11522" max="11522" width="12.00390625" style="111" customWidth="1"/>
    <col min="11523" max="11523" width="40.375" style="111" customWidth="1"/>
    <col min="11524" max="11524" width="5.625" style="111" customWidth="1"/>
    <col min="11525" max="11525" width="8.625" style="111" customWidth="1"/>
    <col min="11526" max="11526" width="9.875" style="111" customWidth="1"/>
    <col min="11527" max="11527" width="13.875" style="111" customWidth="1"/>
    <col min="11528" max="11776" width="9.125" style="111" customWidth="1"/>
    <col min="11777" max="11777" width="3.875" style="111" customWidth="1"/>
    <col min="11778" max="11778" width="12.00390625" style="111" customWidth="1"/>
    <col min="11779" max="11779" width="40.375" style="111" customWidth="1"/>
    <col min="11780" max="11780" width="5.625" style="111" customWidth="1"/>
    <col min="11781" max="11781" width="8.625" style="111" customWidth="1"/>
    <col min="11782" max="11782" width="9.875" style="111" customWidth="1"/>
    <col min="11783" max="11783" width="13.875" style="111" customWidth="1"/>
    <col min="11784" max="12032" width="9.125" style="111" customWidth="1"/>
    <col min="12033" max="12033" width="3.875" style="111" customWidth="1"/>
    <col min="12034" max="12034" width="12.00390625" style="111" customWidth="1"/>
    <col min="12035" max="12035" width="40.375" style="111" customWidth="1"/>
    <col min="12036" max="12036" width="5.625" style="111" customWidth="1"/>
    <col min="12037" max="12037" width="8.625" style="111" customWidth="1"/>
    <col min="12038" max="12038" width="9.875" style="111" customWidth="1"/>
    <col min="12039" max="12039" width="13.875" style="111" customWidth="1"/>
    <col min="12040" max="12288" width="9.125" style="111" customWidth="1"/>
    <col min="12289" max="12289" width="3.875" style="111" customWidth="1"/>
    <col min="12290" max="12290" width="12.00390625" style="111" customWidth="1"/>
    <col min="12291" max="12291" width="40.375" style="111" customWidth="1"/>
    <col min="12292" max="12292" width="5.625" style="111" customWidth="1"/>
    <col min="12293" max="12293" width="8.625" style="111" customWidth="1"/>
    <col min="12294" max="12294" width="9.875" style="111" customWidth="1"/>
    <col min="12295" max="12295" width="13.875" style="111" customWidth="1"/>
    <col min="12296" max="12544" width="9.125" style="111" customWidth="1"/>
    <col min="12545" max="12545" width="3.875" style="111" customWidth="1"/>
    <col min="12546" max="12546" width="12.00390625" style="111" customWidth="1"/>
    <col min="12547" max="12547" width="40.375" style="111" customWidth="1"/>
    <col min="12548" max="12548" width="5.625" style="111" customWidth="1"/>
    <col min="12549" max="12549" width="8.625" style="111" customWidth="1"/>
    <col min="12550" max="12550" width="9.875" style="111" customWidth="1"/>
    <col min="12551" max="12551" width="13.875" style="111" customWidth="1"/>
    <col min="12552" max="12800" width="9.125" style="111" customWidth="1"/>
    <col min="12801" max="12801" width="3.875" style="111" customWidth="1"/>
    <col min="12802" max="12802" width="12.00390625" style="111" customWidth="1"/>
    <col min="12803" max="12803" width="40.375" style="111" customWidth="1"/>
    <col min="12804" max="12804" width="5.625" style="111" customWidth="1"/>
    <col min="12805" max="12805" width="8.625" style="111" customWidth="1"/>
    <col min="12806" max="12806" width="9.875" style="111" customWidth="1"/>
    <col min="12807" max="12807" width="13.875" style="111" customWidth="1"/>
    <col min="12808" max="13056" width="9.125" style="111" customWidth="1"/>
    <col min="13057" max="13057" width="3.875" style="111" customWidth="1"/>
    <col min="13058" max="13058" width="12.00390625" style="111" customWidth="1"/>
    <col min="13059" max="13059" width="40.375" style="111" customWidth="1"/>
    <col min="13060" max="13060" width="5.625" style="111" customWidth="1"/>
    <col min="13061" max="13061" width="8.625" style="111" customWidth="1"/>
    <col min="13062" max="13062" width="9.875" style="111" customWidth="1"/>
    <col min="13063" max="13063" width="13.875" style="111" customWidth="1"/>
    <col min="13064" max="13312" width="9.125" style="111" customWidth="1"/>
    <col min="13313" max="13313" width="3.875" style="111" customWidth="1"/>
    <col min="13314" max="13314" width="12.00390625" style="111" customWidth="1"/>
    <col min="13315" max="13315" width="40.375" style="111" customWidth="1"/>
    <col min="13316" max="13316" width="5.625" style="111" customWidth="1"/>
    <col min="13317" max="13317" width="8.625" style="111" customWidth="1"/>
    <col min="13318" max="13318" width="9.875" style="111" customWidth="1"/>
    <col min="13319" max="13319" width="13.875" style="111" customWidth="1"/>
    <col min="13320" max="13568" width="9.125" style="111" customWidth="1"/>
    <col min="13569" max="13569" width="3.875" style="111" customWidth="1"/>
    <col min="13570" max="13570" width="12.00390625" style="111" customWidth="1"/>
    <col min="13571" max="13571" width="40.375" style="111" customWidth="1"/>
    <col min="13572" max="13572" width="5.625" style="111" customWidth="1"/>
    <col min="13573" max="13573" width="8.625" style="111" customWidth="1"/>
    <col min="13574" max="13574" width="9.875" style="111" customWidth="1"/>
    <col min="13575" max="13575" width="13.875" style="111" customWidth="1"/>
    <col min="13576" max="13824" width="9.125" style="111" customWidth="1"/>
    <col min="13825" max="13825" width="3.875" style="111" customWidth="1"/>
    <col min="13826" max="13826" width="12.00390625" style="111" customWidth="1"/>
    <col min="13827" max="13827" width="40.375" style="111" customWidth="1"/>
    <col min="13828" max="13828" width="5.625" style="111" customWidth="1"/>
    <col min="13829" max="13829" width="8.625" style="111" customWidth="1"/>
    <col min="13830" max="13830" width="9.875" style="111" customWidth="1"/>
    <col min="13831" max="13831" width="13.875" style="111" customWidth="1"/>
    <col min="13832" max="14080" width="9.125" style="111" customWidth="1"/>
    <col min="14081" max="14081" width="3.875" style="111" customWidth="1"/>
    <col min="14082" max="14082" width="12.00390625" style="111" customWidth="1"/>
    <col min="14083" max="14083" width="40.375" style="111" customWidth="1"/>
    <col min="14084" max="14084" width="5.625" style="111" customWidth="1"/>
    <col min="14085" max="14085" width="8.625" style="111" customWidth="1"/>
    <col min="14086" max="14086" width="9.875" style="111" customWidth="1"/>
    <col min="14087" max="14087" width="13.875" style="111" customWidth="1"/>
    <col min="14088" max="14336" width="9.125" style="111" customWidth="1"/>
    <col min="14337" max="14337" width="3.875" style="111" customWidth="1"/>
    <col min="14338" max="14338" width="12.00390625" style="111" customWidth="1"/>
    <col min="14339" max="14339" width="40.375" style="111" customWidth="1"/>
    <col min="14340" max="14340" width="5.625" style="111" customWidth="1"/>
    <col min="14341" max="14341" width="8.625" style="111" customWidth="1"/>
    <col min="14342" max="14342" width="9.875" style="111" customWidth="1"/>
    <col min="14343" max="14343" width="13.875" style="111" customWidth="1"/>
    <col min="14344" max="14592" width="9.125" style="111" customWidth="1"/>
    <col min="14593" max="14593" width="3.875" style="111" customWidth="1"/>
    <col min="14594" max="14594" width="12.00390625" style="111" customWidth="1"/>
    <col min="14595" max="14595" width="40.375" style="111" customWidth="1"/>
    <col min="14596" max="14596" width="5.625" style="111" customWidth="1"/>
    <col min="14597" max="14597" width="8.625" style="111" customWidth="1"/>
    <col min="14598" max="14598" width="9.875" style="111" customWidth="1"/>
    <col min="14599" max="14599" width="13.875" style="111" customWidth="1"/>
    <col min="14600" max="14848" width="9.125" style="111" customWidth="1"/>
    <col min="14849" max="14849" width="3.875" style="111" customWidth="1"/>
    <col min="14850" max="14850" width="12.00390625" style="111" customWidth="1"/>
    <col min="14851" max="14851" width="40.375" style="111" customWidth="1"/>
    <col min="14852" max="14852" width="5.625" style="111" customWidth="1"/>
    <col min="14853" max="14853" width="8.625" style="111" customWidth="1"/>
    <col min="14854" max="14854" width="9.875" style="111" customWidth="1"/>
    <col min="14855" max="14855" width="13.875" style="111" customWidth="1"/>
    <col min="14856" max="15104" width="9.125" style="111" customWidth="1"/>
    <col min="15105" max="15105" width="3.875" style="111" customWidth="1"/>
    <col min="15106" max="15106" width="12.00390625" style="111" customWidth="1"/>
    <col min="15107" max="15107" width="40.375" style="111" customWidth="1"/>
    <col min="15108" max="15108" width="5.625" style="111" customWidth="1"/>
    <col min="15109" max="15109" width="8.625" style="111" customWidth="1"/>
    <col min="15110" max="15110" width="9.875" style="111" customWidth="1"/>
    <col min="15111" max="15111" width="13.875" style="111" customWidth="1"/>
    <col min="15112" max="15360" width="9.125" style="111" customWidth="1"/>
    <col min="15361" max="15361" width="3.875" style="111" customWidth="1"/>
    <col min="15362" max="15362" width="12.00390625" style="111" customWidth="1"/>
    <col min="15363" max="15363" width="40.375" style="111" customWidth="1"/>
    <col min="15364" max="15364" width="5.625" style="111" customWidth="1"/>
    <col min="15365" max="15365" width="8.625" style="111" customWidth="1"/>
    <col min="15366" max="15366" width="9.875" style="111" customWidth="1"/>
    <col min="15367" max="15367" width="13.875" style="111" customWidth="1"/>
    <col min="15368" max="15616" width="9.125" style="111" customWidth="1"/>
    <col min="15617" max="15617" width="3.875" style="111" customWidth="1"/>
    <col min="15618" max="15618" width="12.00390625" style="111" customWidth="1"/>
    <col min="15619" max="15619" width="40.375" style="111" customWidth="1"/>
    <col min="15620" max="15620" width="5.625" style="111" customWidth="1"/>
    <col min="15621" max="15621" width="8.625" style="111" customWidth="1"/>
    <col min="15622" max="15622" width="9.875" style="111" customWidth="1"/>
    <col min="15623" max="15623" width="13.875" style="111" customWidth="1"/>
    <col min="15624" max="15872" width="9.125" style="111" customWidth="1"/>
    <col min="15873" max="15873" width="3.875" style="111" customWidth="1"/>
    <col min="15874" max="15874" width="12.00390625" style="111" customWidth="1"/>
    <col min="15875" max="15875" width="40.375" style="111" customWidth="1"/>
    <col min="15876" max="15876" width="5.625" style="111" customWidth="1"/>
    <col min="15877" max="15877" width="8.625" style="111" customWidth="1"/>
    <col min="15878" max="15878" width="9.875" style="111" customWidth="1"/>
    <col min="15879" max="15879" width="13.875" style="111" customWidth="1"/>
    <col min="15880" max="16128" width="9.125" style="111" customWidth="1"/>
    <col min="16129" max="16129" width="3.875" style="111" customWidth="1"/>
    <col min="16130" max="16130" width="12.00390625" style="111" customWidth="1"/>
    <col min="16131" max="16131" width="40.375" style="111" customWidth="1"/>
    <col min="16132" max="16132" width="5.625" style="111" customWidth="1"/>
    <col min="16133" max="16133" width="8.625" style="111" customWidth="1"/>
    <col min="16134" max="16134" width="9.875" style="111" customWidth="1"/>
    <col min="16135" max="16135" width="13.875" style="111" customWidth="1"/>
    <col min="16136" max="16384" width="9.125" style="111" customWidth="1"/>
  </cols>
  <sheetData>
    <row r="1" spans="1:7" ht="15.75">
      <c r="A1" s="170" t="s">
        <v>57</v>
      </c>
      <c r="B1" s="170"/>
      <c r="C1" s="170"/>
      <c r="D1" s="170"/>
      <c r="E1" s="170"/>
      <c r="F1" s="170"/>
      <c r="G1" s="170"/>
    </row>
    <row r="2" spans="2:7" ht="13.5" thickBot="1">
      <c r="B2" s="112"/>
      <c r="C2" s="113"/>
      <c r="D2" s="113"/>
      <c r="E2" s="114"/>
      <c r="F2" s="113"/>
      <c r="G2" s="113"/>
    </row>
    <row r="3" spans="1:7" ht="13.5" thickTop="1">
      <c r="A3" s="162" t="s">
        <v>5</v>
      </c>
      <c r="B3" s="163"/>
      <c r="C3" s="63" t="str">
        <f>CONCATENATE(cislostavby," ",nazevstavby)</f>
        <v xml:space="preserve"> MŠ Březová</v>
      </c>
      <c r="D3" s="64"/>
      <c r="E3" s="115"/>
      <c r="F3" s="116">
        <f>Rekapitulace!H1</f>
        <v>0</v>
      </c>
      <c r="G3" s="117"/>
    </row>
    <row r="4" spans="1:7" ht="13.5" thickBot="1">
      <c r="A4" s="171" t="s">
        <v>1</v>
      </c>
      <c r="B4" s="165"/>
      <c r="C4" s="68" t="str">
        <f>CONCATENATE(cisloobjektu," ",nazevobjektu)</f>
        <v xml:space="preserve"> elektroinstalace</v>
      </c>
      <c r="D4" s="69"/>
      <c r="E4" s="172"/>
      <c r="F4" s="172"/>
      <c r="G4" s="173"/>
    </row>
    <row r="5" ht="13.5" thickTop="1">
      <c r="A5" s="118"/>
    </row>
    <row r="6" spans="1:10" ht="12.75">
      <c r="A6" s="120" t="s">
        <v>58</v>
      </c>
      <c r="B6" s="121" t="s">
        <v>59</v>
      </c>
      <c r="C6" s="121" t="s">
        <v>60</v>
      </c>
      <c r="D6" s="121" t="s">
        <v>61</v>
      </c>
      <c r="E6" s="121" t="s">
        <v>62</v>
      </c>
      <c r="F6" s="121" t="s">
        <v>63</v>
      </c>
      <c r="G6" s="122" t="s">
        <v>64</v>
      </c>
      <c r="H6" s="150" t="s">
        <v>264</v>
      </c>
      <c r="I6" s="151" t="s">
        <v>265</v>
      </c>
      <c r="J6" s="150" t="s">
        <v>266</v>
      </c>
    </row>
    <row r="7" spans="1:15" ht="12.75">
      <c r="A7" s="123" t="s">
        <v>65</v>
      </c>
      <c r="B7" s="124" t="s">
        <v>71</v>
      </c>
      <c r="C7" s="125" t="s">
        <v>72</v>
      </c>
      <c r="D7" s="126"/>
      <c r="E7" s="127"/>
      <c r="F7" s="127"/>
      <c r="G7" s="128"/>
      <c r="H7" s="152"/>
      <c r="I7" s="153"/>
      <c r="J7" s="152"/>
      <c r="O7" s="129">
        <v>1</v>
      </c>
    </row>
    <row r="8" spans="1:104" ht="12.75">
      <c r="A8" s="130">
        <v>1</v>
      </c>
      <c r="B8" s="131" t="s">
        <v>73</v>
      </c>
      <c r="C8" s="132" t="s">
        <v>74</v>
      </c>
      <c r="D8" s="133" t="s">
        <v>75</v>
      </c>
      <c r="E8" s="134">
        <v>540</v>
      </c>
      <c r="F8" s="134">
        <v>0</v>
      </c>
      <c r="G8" s="135">
        <f>E8*F8</f>
        <v>0</v>
      </c>
      <c r="H8" s="128" t="s">
        <v>267</v>
      </c>
      <c r="I8" s="126" t="s">
        <v>268</v>
      </c>
      <c r="J8" s="128" t="s">
        <v>269</v>
      </c>
      <c r="O8" s="129">
        <v>2</v>
      </c>
      <c r="AA8" s="111">
        <v>12</v>
      </c>
      <c r="AB8" s="111">
        <v>0</v>
      </c>
      <c r="AC8" s="111">
        <v>1</v>
      </c>
      <c r="AZ8" s="111">
        <v>1</v>
      </c>
      <c r="BA8" s="111">
        <f>IF(AZ8=1,G8,0)</f>
        <v>0</v>
      </c>
      <c r="BB8" s="111">
        <f>IF(AZ8=2,G8,0)</f>
        <v>0</v>
      </c>
      <c r="BC8" s="111">
        <f>IF(AZ8=3,G8,0)</f>
        <v>0</v>
      </c>
      <c r="BD8" s="111">
        <f>IF(AZ8=4,G8,0)</f>
        <v>0</v>
      </c>
      <c r="BE8" s="111">
        <f>IF(AZ8=5,G8,0)</f>
        <v>0</v>
      </c>
      <c r="CZ8" s="111">
        <v>0.15277</v>
      </c>
    </row>
    <row r="9" spans="1:104" ht="12.75">
      <c r="A9" s="130">
        <v>2</v>
      </c>
      <c r="B9" s="131" t="s">
        <v>76</v>
      </c>
      <c r="C9" s="132" t="s">
        <v>77</v>
      </c>
      <c r="D9" s="133" t="s">
        <v>78</v>
      </c>
      <c r="E9" s="134">
        <v>2840</v>
      </c>
      <c r="F9" s="134">
        <v>0</v>
      </c>
      <c r="G9" s="135">
        <f>E9*F9</f>
        <v>0</v>
      </c>
      <c r="H9" s="128" t="s">
        <v>267</v>
      </c>
      <c r="I9" s="126" t="s">
        <v>270</v>
      </c>
      <c r="J9" s="128" t="s">
        <v>269</v>
      </c>
      <c r="O9" s="129">
        <v>2</v>
      </c>
      <c r="AA9" s="111">
        <v>12</v>
      </c>
      <c r="AB9" s="111">
        <v>0</v>
      </c>
      <c r="AC9" s="111">
        <v>2</v>
      </c>
      <c r="AZ9" s="111">
        <v>1</v>
      </c>
      <c r="BA9" s="111">
        <f>IF(AZ9=1,G9,0)</f>
        <v>0</v>
      </c>
      <c r="BB9" s="111">
        <f>IF(AZ9=2,G9,0)</f>
        <v>0</v>
      </c>
      <c r="BC9" s="111">
        <f>IF(AZ9=3,G9,0)</f>
        <v>0</v>
      </c>
      <c r="BD9" s="111">
        <f>IF(AZ9=4,G9,0)</f>
        <v>0</v>
      </c>
      <c r="BE9" s="111">
        <f>IF(AZ9=5,G9,0)</f>
        <v>0</v>
      </c>
      <c r="CZ9" s="111">
        <v>0.00431</v>
      </c>
    </row>
    <row r="10" spans="1:57" ht="12.75">
      <c r="A10" s="136"/>
      <c r="B10" s="137" t="s">
        <v>68</v>
      </c>
      <c r="C10" s="138" t="str">
        <f>CONCATENATE(B7," ",C7)</f>
        <v>61 Upravy povrchů vnitřní</v>
      </c>
      <c r="D10" s="136"/>
      <c r="E10" s="139"/>
      <c r="F10" s="139"/>
      <c r="G10" s="140">
        <f>SUM(G7:G9)</f>
        <v>0</v>
      </c>
      <c r="H10" s="128"/>
      <c r="I10" s="126"/>
      <c r="J10" s="128"/>
      <c r="O10" s="129">
        <v>4</v>
      </c>
      <c r="BA10" s="141">
        <f>SUM(BA7:BA9)</f>
        <v>0</v>
      </c>
      <c r="BB10" s="141">
        <f>SUM(BB7:BB9)</f>
        <v>0</v>
      </c>
      <c r="BC10" s="141">
        <f>SUM(BC7:BC9)</f>
        <v>0</v>
      </c>
      <c r="BD10" s="141">
        <f>SUM(BD7:BD9)</f>
        <v>0</v>
      </c>
      <c r="BE10" s="141">
        <f>SUM(BE7:BE9)</f>
        <v>0</v>
      </c>
    </row>
    <row r="11" spans="1:15" ht="12.75">
      <c r="A11" s="123" t="s">
        <v>65</v>
      </c>
      <c r="B11" s="124" t="s">
        <v>79</v>
      </c>
      <c r="C11" s="125" t="s">
        <v>80</v>
      </c>
      <c r="D11" s="126"/>
      <c r="E11" s="127"/>
      <c r="F11" s="127"/>
      <c r="G11" s="128"/>
      <c r="H11" s="128"/>
      <c r="I11" s="126"/>
      <c r="J11" s="128"/>
      <c r="O11" s="129">
        <v>1</v>
      </c>
    </row>
    <row r="12" spans="1:104" ht="22.5">
      <c r="A12" s="130">
        <v>3</v>
      </c>
      <c r="B12" s="131" t="s">
        <v>81</v>
      </c>
      <c r="C12" s="132" t="s">
        <v>82</v>
      </c>
      <c r="D12" s="133" t="s">
        <v>75</v>
      </c>
      <c r="E12" s="134">
        <v>540</v>
      </c>
      <c r="F12" s="134">
        <v>0</v>
      </c>
      <c r="G12" s="135">
        <f>E12*F12</f>
        <v>0</v>
      </c>
      <c r="H12" s="128" t="s">
        <v>267</v>
      </c>
      <c r="I12" s="126" t="s">
        <v>268</v>
      </c>
      <c r="J12" s="128" t="s">
        <v>269</v>
      </c>
      <c r="O12" s="129">
        <v>2</v>
      </c>
      <c r="AA12" s="111">
        <v>12</v>
      </c>
      <c r="AB12" s="111">
        <v>0</v>
      </c>
      <c r="AC12" s="111">
        <v>3</v>
      </c>
      <c r="AZ12" s="111">
        <v>2</v>
      </c>
      <c r="BA12" s="111">
        <f>IF(AZ12=1,G12,0)</f>
        <v>0</v>
      </c>
      <c r="BB12" s="111">
        <f>IF(AZ12=2,G12,0)</f>
        <v>0</v>
      </c>
      <c r="BC12" s="111">
        <f>IF(AZ12=3,G12,0)</f>
        <v>0</v>
      </c>
      <c r="BD12" s="111">
        <f>IF(AZ12=4,G12,0)</f>
        <v>0</v>
      </c>
      <c r="BE12" s="111">
        <f>IF(AZ12=5,G12,0)</f>
        <v>0</v>
      </c>
      <c r="CZ12" s="111">
        <v>0.00026</v>
      </c>
    </row>
    <row r="13" spans="1:57" ht="12.75">
      <c r="A13" s="136"/>
      <c r="B13" s="137" t="s">
        <v>68</v>
      </c>
      <c r="C13" s="138" t="str">
        <f>CONCATENATE(B11," ",C11)</f>
        <v>784 Malby</v>
      </c>
      <c r="D13" s="136"/>
      <c r="E13" s="139"/>
      <c r="F13" s="139"/>
      <c r="G13" s="140">
        <f>SUM(G11:G12)</f>
        <v>0</v>
      </c>
      <c r="H13" s="128"/>
      <c r="I13" s="126"/>
      <c r="J13" s="128"/>
      <c r="O13" s="129">
        <v>4</v>
      </c>
      <c r="BA13" s="141">
        <f>SUM(BA11:BA12)</f>
        <v>0</v>
      </c>
      <c r="BB13" s="141">
        <f>SUM(BB11:BB12)</f>
        <v>0</v>
      </c>
      <c r="BC13" s="141">
        <f>SUM(BC11:BC12)</f>
        <v>0</v>
      </c>
      <c r="BD13" s="141">
        <f>SUM(BD11:BD12)</f>
        <v>0</v>
      </c>
      <c r="BE13" s="141">
        <f>SUM(BE11:BE12)</f>
        <v>0</v>
      </c>
    </row>
    <row r="14" spans="1:15" ht="12.75">
      <c r="A14" s="123" t="s">
        <v>65</v>
      </c>
      <c r="B14" s="124" t="s">
        <v>83</v>
      </c>
      <c r="C14" s="125" t="s">
        <v>84</v>
      </c>
      <c r="D14" s="126"/>
      <c r="E14" s="127"/>
      <c r="F14" s="127"/>
      <c r="G14" s="128"/>
      <c r="H14" s="128"/>
      <c r="I14" s="126"/>
      <c r="J14" s="128"/>
      <c r="O14" s="129">
        <v>1</v>
      </c>
    </row>
    <row r="15" spans="1:104" ht="12.75">
      <c r="A15" s="130">
        <v>4</v>
      </c>
      <c r="B15" s="131" t="s">
        <v>66</v>
      </c>
      <c r="C15" s="132" t="s">
        <v>85</v>
      </c>
      <c r="D15" s="133" t="s">
        <v>67</v>
      </c>
      <c r="E15" s="134">
        <v>1</v>
      </c>
      <c r="F15" s="134">
        <v>0</v>
      </c>
      <c r="G15" s="135">
        <f aca="true" t="shared" si="0" ref="G15:G46">E15*F15</f>
        <v>0</v>
      </c>
      <c r="H15" s="128" t="s">
        <v>267</v>
      </c>
      <c r="I15" s="126">
        <v>1</v>
      </c>
      <c r="J15" s="128" t="s">
        <v>271</v>
      </c>
      <c r="O15" s="129">
        <v>2</v>
      </c>
      <c r="AA15" s="111">
        <v>12</v>
      </c>
      <c r="AB15" s="111">
        <v>0</v>
      </c>
      <c r="AC15" s="111">
        <v>4</v>
      </c>
      <c r="AZ15" s="111">
        <v>4</v>
      </c>
      <c r="BA15" s="111">
        <f aca="true" t="shared" si="1" ref="BA15:BA46">IF(AZ15=1,G15,0)</f>
        <v>0</v>
      </c>
      <c r="BB15" s="111">
        <f aca="true" t="shared" si="2" ref="BB15:BB46">IF(AZ15=2,G15,0)</f>
        <v>0</v>
      </c>
      <c r="BC15" s="111">
        <f aca="true" t="shared" si="3" ref="BC15:BC46">IF(AZ15=3,G15,0)</f>
        <v>0</v>
      </c>
      <c r="BD15" s="111">
        <f aca="true" t="shared" si="4" ref="BD15:BD46">IF(AZ15=4,G15,0)</f>
        <v>0</v>
      </c>
      <c r="BE15" s="111">
        <f aca="true" t="shared" si="5" ref="BE15:BE46">IF(AZ15=5,G15,0)</f>
        <v>0</v>
      </c>
      <c r="CZ15" s="111">
        <v>0</v>
      </c>
    </row>
    <row r="16" spans="1:104" ht="12.75">
      <c r="A16" s="130">
        <v>5</v>
      </c>
      <c r="B16" s="131" t="s">
        <v>86</v>
      </c>
      <c r="C16" s="132" t="s">
        <v>87</v>
      </c>
      <c r="D16" s="133" t="s">
        <v>67</v>
      </c>
      <c r="E16" s="134">
        <v>1</v>
      </c>
      <c r="F16" s="134">
        <v>0</v>
      </c>
      <c r="G16" s="135">
        <f t="shared" si="0"/>
        <v>0</v>
      </c>
      <c r="H16" s="128" t="s">
        <v>267</v>
      </c>
      <c r="I16" s="126">
        <v>1</v>
      </c>
      <c r="J16" s="128" t="s">
        <v>271</v>
      </c>
      <c r="O16" s="129">
        <v>2</v>
      </c>
      <c r="AA16" s="111">
        <v>12</v>
      </c>
      <c r="AB16" s="111">
        <v>0</v>
      </c>
      <c r="AC16" s="111">
        <v>5</v>
      </c>
      <c r="AZ16" s="111">
        <v>4</v>
      </c>
      <c r="BA16" s="111">
        <f t="shared" si="1"/>
        <v>0</v>
      </c>
      <c r="BB16" s="111">
        <f t="shared" si="2"/>
        <v>0</v>
      </c>
      <c r="BC16" s="111">
        <f t="shared" si="3"/>
        <v>0</v>
      </c>
      <c r="BD16" s="111">
        <f t="shared" si="4"/>
        <v>0</v>
      </c>
      <c r="BE16" s="111">
        <f t="shared" si="5"/>
        <v>0</v>
      </c>
      <c r="CZ16" s="111">
        <v>0</v>
      </c>
    </row>
    <row r="17" spans="1:104" ht="12.75">
      <c r="A17" s="130">
        <v>6</v>
      </c>
      <c r="B17" s="131" t="s">
        <v>88</v>
      </c>
      <c r="C17" s="132" t="s">
        <v>89</v>
      </c>
      <c r="D17" s="133" t="s">
        <v>67</v>
      </c>
      <c r="E17" s="134">
        <v>1</v>
      </c>
      <c r="F17" s="134">
        <v>0</v>
      </c>
      <c r="G17" s="135">
        <f t="shared" si="0"/>
        <v>0</v>
      </c>
      <c r="H17" s="128" t="s">
        <v>267</v>
      </c>
      <c r="I17" s="126">
        <v>1</v>
      </c>
      <c r="J17" s="128" t="s">
        <v>271</v>
      </c>
      <c r="O17" s="129">
        <v>2</v>
      </c>
      <c r="AA17" s="111">
        <v>12</v>
      </c>
      <c r="AB17" s="111">
        <v>0</v>
      </c>
      <c r="AC17" s="111">
        <v>6</v>
      </c>
      <c r="AZ17" s="111">
        <v>4</v>
      </c>
      <c r="BA17" s="111">
        <f t="shared" si="1"/>
        <v>0</v>
      </c>
      <c r="BB17" s="111">
        <f t="shared" si="2"/>
        <v>0</v>
      </c>
      <c r="BC17" s="111">
        <f t="shared" si="3"/>
        <v>0</v>
      </c>
      <c r="BD17" s="111">
        <f t="shared" si="4"/>
        <v>0</v>
      </c>
      <c r="BE17" s="111">
        <f t="shared" si="5"/>
        <v>0</v>
      </c>
      <c r="CZ17" s="111">
        <v>0</v>
      </c>
    </row>
    <row r="18" spans="1:104" ht="12.75">
      <c r="A18" s="130">
        <v>7</v>
      </c>
      <c r="B18" s="131" t="s">
        <v>90</v>
      </c>
      <c r="C18" s="132" t="s">
        <v>91</v>
      </c>
      <c r="D18" s="133" t="s">
        <v>67</v>
      </c>
      <c r="E18" s="134">
        <v>1</v>
      </c>
      <c r="F18" s="134">
        <v>0</v>
      </c>
      <c r="G18" s="135">
        <f t="shared" si="0"/>
        <v>0</v>
      </c>
      <c r="H18" s="128" t="s">
        <v>267</v>
      </c>
      <c r="I18" s="126">
        <v>1</v>
      </c>
      <c r="J18" s="128" t="s">
        <v>271</v>
      </c>
      <c r="O18" s="129">
        <v>2</v>
      </c>
      <c r="AA18" s="111">
        <v>12</v>
      </c>
      <c r="AB18" s="111">
        <v>0</v>
      </c>
      <c r="AC18" s="111">
        <v>7</v>
      </c>
      <c r="AZ18" s="111">
        <v>4</v>
      </c>
      <c r="BA18" s="111">
        <f t="shared" si="1"/>
        <v>0</v>
      </c>
      <c r="BB18" s="111">
        <f t="shared" si="2"/>
        <v>0</v>
      </c>
      <c r="BC18" s="111">
        <f t="shared" si="3"/>
        <v>0</v>
      </c>
      <c r="BD18" s="111">
        <f t="shared" si="4"/>
        <v>0</v>
      </c>
      <c r="BE18" s="111">
        <f t="shared" si="5"/>
        <v>0</v>
      </c>
      <c r="CZ18" s="111">
        <v>0</v>
      </c>
    </row>
    <row r="19" spans="1:104" ht="22.5">
      <c r="A19" s="130">
        <v>8</v>
      </c>
      <c r="B19" s="131" t="s">
        <v>92</v>
      </c>
      <c r="C19" s="132" t="s">
        <v>93</v>
      </c>
      <c r="D19" s="133" t="s">
        <v>67</v>
      </c>
      <c r="E19" s="134">
        <v>1</v>
      </c>
      <c r="F19" s="134">
        <v>0</v>
      </c>
      <c r="G19" s="135">
        <f t="shared" si="0"/>
        <v>0</v>
      </c>
      <c r="H19" s="128" t="s">
        <v>267</v>
      </c>
      <c r="I19" s="126">
        <v>1</v>
      </c>
      <c r="J19" s="128" t="s">
        <v>271</v>
      </c>
      <c r="O19" s="129">
        <v>2</v>
      </c>
      <c r="AA19" s="111">
        <v>12</v>
      </c>
      <c r="AB19" s="111">
        <v>0</v>
      </c>
      <c r="AC19" s="111">
        <v>8</v>
      </c>
      <c r="AZ19" s="111">
        <v>4</v>
      </c>
      <c r="BA19" s="111">
        <f t="shared" si="1"/>
        <v>0</v>
      </c>
      <c r="BB19" s="111">
        <f t="shared" si="2"/>
        <v>0</v>
      </c>
      <c r="BC19" s="111">
        <f t="shared" si="3"/>
        <v>0</v>
      </c>
      <c r="BD19" s="111">
        <f t="shared" si="4"/>
        <v>0</v>
      </c>
      <c r="BE19" s="111">
        <f t="shared" si="5"/>
        <v>0</v>
      </c>
      <c r="CZ19" s="111">
        <v>0</v>
      </c>
    </row>
    <row r="20" spans="1:104" ht="22.5">
      <c r="A20" s="130">
        <v>9</v>
      </c>
      <c r="B20" s="131" t="s">
        <v>94</v>
      </c>
      <c r="C20" s="132" t="s">
        <v>95</v>
      </c>
      <c r="D20" s="133" t="s">
        <v>67</v>
      </c>
      <c r="E20" s="134">
        <v>1</v>
      </c>
      <c r="F20" s="134">
        <v>0</v>
      </c>
      <c r="G20" s="135">
        <f t="shared" si="0"/>
        <v>0</v>
      </c>
      <c r="H20" s="128" t="s">
        <v>267</v>
      </c>
      <c r="I20" s="126">
        <v>1</v>
      </c>
      <c r="J20" s="128" t="s">
        <v>271</v>
      </c>
      <c r="O20" s="129">
        <v>2</v>
      </c>
      <c r="AA20" s="111">
        <v>12</v>
      </c>
      <c r="AB20" s="111">
        <v>0</v>
      </c>
      <c r="AC20" s="111">
        <v>9</v>
      </c>
      <c r="AZ20" s="111">
        <v>4</v>
      </c>
      <c r="BA20" s="111">
        <f t="shared" si="1"/>
        <v>0</v>
      </c>
      <c r="BB20" s="111">
        <f t="shared" si="2"/>
        <v>0</v>
      </c>
      <c r="BC20" s="111">
        <f t="shared" si="3"/>
        <v>0</v>
      </c>
      <c r="BD20" s="111">
        <f t="shared" si="4"/>
        <v>0</v>
      </c>
      <c r="BE20" s="111">
        <f t="shared" si="5"/>
        <v>0</v>
      </c>
      <c r="CZ20" s="111">
        <v>0</v>
      </c>
    </row>
    <row r="21" spans="1:104" ht="12.75">
      <c r="A21" s="130">
        <v>10</v>
      </c>
      <c r="B21" s="131" t="s">
        <v>96</v>
      </c>
      <c r="C21" s="132" t="s">
        <v>97</v>
      </c>
      <c r="D21" s="133" t="s">
        <v>67</v>
      </c>
      <c r="E21" s="134">
        <v>1</v>
      </c>
      <c r="F21" s="134">
        <v>0</v>
      </c>
      <c r="G21" s="135">
        <f t="shared" si="0"/>
        <v>0</v>
      </c>
      <c r="H21" s="128" t="s">
        <v>272</v>
      </c>
      <c r="I21" s="126">
        <v>1</v>
      </c>
      <c r="J21" s="128" t="s">
        <v>271</v>
      </c>
      <c r="O21" s="129">
        <v>2</v>
      </c>
      <c r="AA21" s="111">
        <v>12</v>
      </c>
      <c r="AB21" s="111">
        <v>0</v>
      </c>
      <c r="AC21" s="111">
        <v>10</v>
      </c>
      <c r="AZ21" s="111">
        <v>4</v>
      </c>
      <c r="BA21" s="111">
        <f t="shared" si="1"/>
        <v>0</v>
      </c>
      <c r="BB21" s="111">
        <f t="shared" si="2"/>
        <v>0</v>
      </c>
      <c r="BC21" s="111">
        <f t="shared" si="3"/>
        <v>0</v>
      </c>
      <c r="BD21" s="111">
        <f t="shared" si="4"/>
        <v>0</v>
      </c>
      <c r="BE21" s="111">
        <f t="shared" si="5"/>
        <v>0</v>
      </c>
      <c r="CZ21" s="111">
        <v>0</v>
      </c>
    </row>
    <row r="22" spans="1:104" ht="12.75">
      <c r="A22" s="130">
        <v>11</v>
      </c>
      <c r="B22" s="131" t="s">
        <v>98</v>
      </c>
      <c r="C22" s="132" t="s">
        <v>99</v>
      </c>
      <c r="D22" s="133" t="s">
        <v>67</v>
      </c>
      <c r="E22" s="134">
        <v>1</v>
      </c>
      <c r="F22" s="134">
        <v>0</v>
      </c>
      <c r="G22" s="135">
        <f t="shared" si="0"/>
        <v>0</v>
      </c>
      <c r="H22" s="128" t="s">
        <v>273</v>
      </c>
      <c r="I22" s="126">
        <v>1</v>
      </c>
      <c r="J22" s="128" t="s">
        <v>271</v>
      </c>
      <c r="O22" s="129">
        <v>2</v>
      </c>
      <c r="AA22" s="111">
        <v>12</v>
      </c>
      <c r="AB22" s="111">
        <v>0</v>
      </c>
      <c r="AC22" s="111">
        <v>11</v>
      </c>
      <c r="AZ22" s="111">
        <v>4</v>
      </c>
      <c r="BA22" s="111">
        <f t="shared" si="1"/>
        <v>0</v>
      </c>
      <c r="BB22" s="111">
        <f t="shared" si="2"/>
        <v>0</v>
      </c>
      <c r="BC22" s="111">
        <f t="shared" si="3"/>
        <v>0</v>
      </c>
      <c r="BD22" s="111">
        <f t="shared" si="4"/>
        <v>0</v>
      </c>
      <c r="BE22" s="111">
        <f t="shared" si="5"/>
        <v>0</v>
      </c>
      <c r="CZ22" s="111">
        <v>0</v>
      </c>
    </row>
    <row r="23" spans="1:104" ht="12.75">
      <c r="A23" s="130">
        <v>12</v>
      </c>
      <c r="B23" s="131" t="s">
        <v>100</v>
      </c>
      <c r="C23" s="132" t="s">
        <v>101</v>
      </c>
      <c r="D23" s="133" t="s">
        <v>67</v>
      </c>
      <c r="E23" s="134">
        <v>1</v>
      </c>
      <c r="F23" s="134">
        <v>0</v>
      </c>
      <c r="G23" s="135">
        <f t="shared" si="0"/>
        <v>0</v>
      </c>
      <c r="H23" s="128" t="s">
        <v>274</v>
      </c>
      <c r="I23" s="126">
        <v>1</v>
      </c>
      <c r="J23" s="128" t="s">
        <v>271</v>
      </c>
      <c r="O23" s="129">
        <v>2</v>
      </c>
      <c r="AA23" s="111">
        <v>12</v>
      </c>
      <c r="AB23" s="111">
        <v>0</v>
      </c>
      <c r="AC23" s="111">
        <v>12</v>
      </c>
      <c r="AZ23" s="111">
        <v>4</v>
      </c>
      <c r="BA23" s="111">
        <f t="shared" si="1"/>
        <v>0</v>
      </c>
      <c r="BB23" s="111">
        <f t="shared" si="2"/>
        <v>0</v>
      </c>
      <c r="BC23" s="111">
        <f t="shared" si="3"/>
        <v>0</v>
      </c>
      <c r="BD23" s="111">
        <f t="shared" si="4"/>
        <v>0</v>
      </c>
      <c r="BE23" s="111">
        <f t="shared" si="5"/>
        <v>0</v>
      </c>
      <c r="CZ23" s="111">
        <v>0</v>
      </c>
    </row>
    <row r="24" spans="1:104" ht="12.75">
      <c r="A24" s="130">
        <v>13</v>
      </c>
      <c r="B24" s="131" t="s">
        <v>102</v>
      </c>
      <c r="C24" s="132" t="s">
        <v>103</v>
      </c>
      <c r="D24" s="133" t="s">
        <v>67</v>
      </c>
      <c r="E24" s="134">
        <v>1</v>
      </c>
      <c r="F24" s="134">
        <v>0</v>
      </c>
      <c r="G24" s="135">
        <f t="shared" si="0"/>
        <v>0</v>
      </c>
      <c r="H24" s="128" t="s">
        <v>275</v>
      </c>
      <c r="I24" s="126">
        <v>1</v>
      </c>
      <c r="J24" s="128" t="s">
        <v>271</v>
      </c>
      <c r="O24" s="129">
        <v>2</v>
      </c>
      <c r="AA24" s="111">
        <v>12</v>
      </c>
      <c r="AB24" s="111">
        <v>0</v>
      </c>
      <c r="AC24" s="111">
        <v>13</v>
      </c>
      <c r="AZ24" s="111">
        <v>4</v>
      </c>
      <c r="BA24" s="111">
        <f t="shared" si="1"/>
        <v>0</v>
      </c>
      <c r="BB24" s="111">
        <f t="shared" si="2"/>
        <v>0</v>
      </c>
      <c r="BC24" s="111">
        <f t="shared" si="3"/>
        <v>0</v>
      </c>
      <c r="BD24" s="111">
        <f t="shared" si="4"/>
        <v>0</v>
      </c>
      <c r="BE24" s="111">
        <f t="shared" si="5"/>
        <v>0</v>
      </c>
      <c r="CZ24" s="111">
        <v>0</v>
      </c>
    </row>
    <row r="25" spans="1:104" ht="12.75">
      <c r="A25" s="130">
        <v>14</v>
      </c>
      <c r="B25" s="131" t="s">
        <v>104</v>
      </c>
      <c r="C25" s="132" t="s">
        <v>105</v>
      </c>
      <c r="D25" s="133" t="s">
        <v>67</v>
      </c>
      <c r="E25" s="134">
        <v>1</v>
      </c>
      <c r="F25" s="134">
        <v>0</v>
      </c>
      <c r="G25" s="135">
        <f t="shared" si="0"/>
        <v>0</v>
      </c>
      <c r="H25" s="128" t="s">
        <v>276</v>
      </c>
      <c r="I25" s="126">
        <v>1</v>
      </c>
      <c r="J25" s="128" t="s">
        <v>271</v>
      </c>
      <c r="O25" s="129">
        <v>2</v>
      </c>
      <c r="AA25" s="111">
        <v>12</v>
      </c>
      <c r="AB25" s="111">
        <v>0</v>
      </c>
      <c r="AC25" s="111">
        <v>14</v>
      </c>
      <c r="AZ25" s="111">
        <v>4</v>
      </c>
      <c r="BA25" s="111">
        <f t="shared" si="1"/>
        <v>0</v>
      </c>
      <c r="BB25" s="111">
        <f t="shared" si="2"/>
        <v>0</v>
      </c>
      <c r="BC25" s="111">
        <f t="shared" si="3"/>
        <v>0</v>
      </c>
      <c r="BD25" s="111">
        <f t="shared" si="4"/>
        <v>0</v>
      </c>
      <c r="BE25" s="111">
        <f t="shared" si="5"/>
        <v>0</v>
      </c>
      <c r="CZ25" s="111">
        <v>0</v>
      </c>
    </row>
    <row r="26" spans="1:104" ht="12.75">
      <c r="A26" s="130">
        <v>15</v>
      </c>
      <c r="B26" s="131" t="s">
        <v>106</v>
      </c>
      <c r="C26" s="132" t="s">
        <v>107</v>
      </c>
      <c r="D26" s="133" t="s">
        <v>67</v>
      </c>
      <c r="E26" s="134">
        <v>1</v>
      </c>
      <c r="F26" s="134">
        <v>0</v>
      </c>
      <c r="G26" s="135">
        <f t="shared" si="0"/>
        <v>0</v>
      </c>
      <c r="H26" s="128" t="s">
        <v>277</v>
      </c>
      <c r="I26" s="126">
        <v>1</v>
      </c>
      <c r="J26" s="128" t="s">
        <v>271</v>
      </c>
      <c r="O26" s="129">
        <v>2</v>
      </c>
      <c r="AA26" s="111">
        <v>12</v>
      </c>
      <c r="AB26" s="111">
        <v>0</v>
      </c>
      <c r="AC26" s="111">
        <v>15</v>
      </c>
      <c r="AZ26" s="111">
        <v>4</v>
      </c>
      <c r="BA26" s="111">
        <f t="shared" si="1"/>
        <v>0</v>
      </c>
      <c r="BB26" s="111">
        <f t="shared" si="2"/>
        <v>0</v>
      </c>
      <c r="BC26" s="111">
        <f t="shared" si="3"/>
        <v>0</v>
      </c>
      <c r="BD26" s="111">
        <f t="shared" si="4"/>
        <v>0</v>
      </c>
      <c r="BE26" s="111">
        <f t="shared" si="5"/>
        <v>0</v>
      </c>
      <c r="CZ26" s="111">
        <v>0</v>
      </c>
    </row>
    <row r="27" spans="1:104" ht="12.75">
      <c r="A27" s="130">
        <v>16</v>
      </c>
      <c r="B27" s="131" t="s">
        <v>108</v>
      </c>
      <c r="C27" s="132" t="s">
        <v>109</v>
      </c>
      <c r="D27" s="133" t="s">
        <v>110</v>
      </c>
      <c r="E27" s="134">
        <v>1</v>
      </c>
      <c r="F27" s="134">
        <v>0</v>
      </c>
      <c r="G27" s="135">
        <f t="shared" si="0"/>
        <v>0</v>
      </c>
      <c r="H27" s="128" t="s">
        <v>267</v>
      </c>
      <c r="I27" s="126">
        <v>1</v>
      </c>
      <c r="J27" s="128" t="s">
        <v>269</v>
      </c>
      <c r="O27" s="129">
        <v>2</v>
      </c>
      <c r="AA27" s="111">
        <v>12</v>
      </c>
      <c r="AB27" s="111">
        <v>0</v>
      </c>
      <c r="AC27" s="111">
        <v>16</v>
      </c>
      <c r="AZ27" s="111">
        <v>4</v>
      </c>
      <c r="BA27" s="111">
        <f t="shared" si="1"/>
        <v>0</v>
      </c>
      <c r="BB27" s="111">
        <f t="shared" si="2"/>
        <v>0</v>
      </c>
      <c r="BC27" s="111">
        <f t="shared" si="3"/>
        <v>0</v>
      </c>
      <c r="BD27" s="111">
        <f t="shared" si="4"/>
        <v>0</v>
      </c>
      <c r="BE27" s="111">
        <f t="shared" si="5"/>
        <v>0</v>
      </c>
      <c r="CZ27" s="111">
        <v>0</v>
      </c>
    </row>
    <row r="28" spans="1:104" ht="12.75">
      <c r="A28" s="130">
        <v>17</v>
      </c>
      <c r="B28" s="131" t="s">
        <v>111</v>
      </c>
      <c r="C28" s="132" t="s">
        <v>112</v>
      </c>
      <c r="D28" s="133" t="s">
        <v>110</v>
      </c>
      <c r="E28" s="134">
        <v>4</v>
      </c>
      <c r="F28" s="134">
        <v>0</v>
      </c>
      <c r="G28" s="135">
        <f t="shared" si="0"/>
        <v>0</v>
      </c>
      <c r="H28" s="128" t="s">
        <v>267</v>
      </c>
      <c r="I28" s="126">
        <v>1</v>
      </c>
      <c r="J28" s="128" t="s">
        <v>269</v>
      </c>
      <c r="O28" s="129">
        <v>2</v>
      </c>
      <c r="AA28" s="111">
        <v>12</v>
      </c>
      <c r="AB28" s="111">
        <v>0</v>
      </c>
      <c r="AC28" s="111">
        <v>17</v>
      </c>
      <c r="AZ28" s="111">
        <v>4</v>
      </c>
      <c r="BA28" s="111">
        <f t="shared" si="1"/>
        <v>0</v>
      </c>
      <c r="BB28" s="111">
        <f t="shared" si="2"/>
        <v>0</v>
      </c>
      <c r="BC28" s="111">
        <f t="shared" si="3"/>
        <v>0</v>
      </c>
      <c r="BD28" s="111">
        <f t="shared" si="4"/>
        <v>0</v>
      </c>
      <c r="BE28" s="111">
        <f t="shared" si="5"/>
        <v>0</v>
      </c>
      <c r="CZ28" s="111">
        <v>0</v>
      </c>
    </row>
    <row r="29" spans="1:104" ht="12.75">
      <c r="A29" s="130">
        <v>18</v>
      </c>
      <c r="B29" s="131" t="s">
        <v>113</v>
      </c>
      <c r="C29" s="132" t="s">
        <v>114</v>
      </c>
      <c r="D29" s="133" t="s">
        <v>110</v>
      </c>
      <c r="E29" s="134">
        <v>1</v>
      </c>
      <c r="F29" s="134">
        <v>0</v>
      </c>
      <c r="G29" s="135">
        <f t="shared" si="0"/>
        <v>0</v>
      </c>
      <c r="H29" s="128" t="s">
        <v>267</v>
      </c>
      <c r="I29" s="126">
        <v>1</v>
      </c>
      <c r="J29" s="128" t="s">
        <v>269</v>
      </c>
      <c r="O29" s="129">
        <v>2</v>
      </c>
      <c r="AA29" s="111">
        <v>12</v>
      </c>
      <c r="AB29" s="111">
        <v>0</v>
      </c>
      <c r="AC29" s="111">
        <v>18</v>
      </c>
      <c r="AZ29" s="111">
        <v>4</v>
      </c>
      <c r="BA29" s="111">
        <f t="shared" si="1"/>
        <v>0</v>
      </c>
      <c r="BB29" s="111">
        <f t="shared" si="2"/>
        <v>0</v>
      </c>
      <c r="BC29" s="111">
        <f t="shared" si="3"/>
        <v>0</v>
      </c>
      <c r="BD29" s="111">
        <f t="shared" si="4"/>
        <v>0</v>
      </c>
      <c r="BE29" s="111">
        <f t="shared" si="5"/>
        <v>0</v>
      </c>
      <c r="CZ29" s="111">
        <v>0</v>
      </c>
    </row>
    <row r="30" spans="1:104" ht="22.5">
      <c r="A30" s="130">
        <v>19</v>
      </c>
      <c r="B30" s="131" t="s">
        <v>115</v>
      </c>
      <c r="C30" s="132" t="s">
        <v>116</v>
      </c>
      <c r="D30" s="133" t="s">
        <v>67</v>
      </c>
      <c r="E30" s="134">
        <v>20</v>
      </c>
      <c r="F30" s="134">
        <v>0</v>
      </c>
      <c r="G30" s="135">
        <f t="shared" si="0"/>
        <v>0</v>
      </c>
      <c r="H30" s="128" t="s">
        <v>267</v>
      </c>
      <c r="I30" s="126" t="s">
        <v>278</v>
      </c>
      <c r="J30" s="128" t="s">
        <v>271</v>
      </c>
      <c r="O30" s="129">
        <v>2</v>
      </c>
      <c r="AA30" s="111">
        <v>12</v>
      </c>
      <c r="AB30" s="111">
        <v>0</v>
      </c>
      <c r="AC30" s="111">
        <v>19</v>
      </c>
      <c r="AZ30" s="111">
        <v>4</v>
      </c>
      <c r="BA30" s="111">
        <f t="shared" si="1"/>
        <v>0</v>
      </c>
      <c r="BB30" s="111">
        <f t="shared" si="2"/>
        <v>0</v>
      </c>
      <c r="BC30" s="111">
        <f t="shared" si="3"/>
        <v>0</v>
      </c>
      <c r="BD30" s="111">
        <f t="shared" si="4"/>
        <v>0</v>
      </c>
      <c r="BE30" s="111">
        <f t="shared" si="5"/>
        <v>0</v>
      </c>
      <c r="CZ30" s="111">
        <v>0</v>
      </c>
    </row>
    <row r="31" spans="1:104" ht="22.5">
      <c r="A31" s="130">
        <v>20</v>
      </c>
      <c r="B31" s="131" t="s">
        <v>117</v>
      </c>
      <c r="C31" s="132" t="s">
        <v>118</v>
      </c>
      <c r="D31" s="133" t="s">
        <v>67</v>
      </c>
      <c r="E31" s="134">
        <v>192</v>
      </c>
      <c r="F31" s="134">
        <v>0</v>
      </c>
      <c r="G31" s="135">
        <f t="shared" si="0"/>
        <v>0</v>
      </c>
      <c r="H31" s="128" t="s">
        <v>267</v>
      </c>
      <c r="I31" s="126" t="s">
        <v>279</v>
      </c>
      <c r="J31" s="128" t="s">
        <v>271</v>
      </c>
      <c r="O31" s="129">
        <v>2</v>
      </c>
      <c r="AA31" s="111">
        <v>12</v>
      </c>
      <c r="AB31" s="111">
        <v>0</v>
      </c>
      <c r="AC31" s="111">
        <v>20</v>
      </c>
      <c r="AZ31" s="111">
        <v>4</v>
      </c>
      <c r="BA31" s="111">
        <f t="shared" si="1"/>
        <v>0</v>
      </c>
      <c r="BB31" s="111">
        <f t="shared" si="2"/>
        <v>0</v>
      </c>
      <c r="BC31" s="111">
        <f t="shared" si="3"/>
        <v>0</v>
      </c>
      <c r="BD31" s="111">
        <f t="shared" si="4"/>
        <v>0</v>
      </c>
      <c r="BE31" s="111">
        <f t="shared" si="5"/>
        <v>0</v>
      </c>
      <c r="CZ31" s="111">
        <v>0</v>
      </c>
    </row>
    <row r="32" spans="1:104" ht="12.75">
      <c r="A32" s="130">
        <v>21</v>
      </c>
      <c r="B32" s="131" t="s">
        <v>119</v>
      </c>
      <c r="C32" s="132" t="s">
        <v>120</v>
      </c>
      <c r="D32" s="133" t="s">
        <v>67</v>
      </c>
      <c r="E32" s="134">
        <v>52</v>
      </c>
      <c r="F32" s="134">
        <v>0</v>
      </c>
      <c r="G32" s="135">
        <f t="shared" si="0"/>
        <v>0</v>
      </c>
      <c r="H32" s="128" t="s">
        <v>267</v>
      </c>
      <c r="I32" s="126" t="s">
        <v>280</v>
      </c>
      <c r="J32" s="128" t="s">
        <v>271</v>
      </c>
      <c r="O32" s="129">
        <v>2</v>
      </c>
      <c r="AA32" s="111">
        <v>12</v>
      </c>
      <c r="AB32" s="111">
        <v>0</v>
      </c>
      <c r="AC32" s="111">
        <v>21</v>
      </c>
      <c r="AZ32" s="111">
        <v>4</v>
      </c>
      <c r="BA32" s="111">
        <f t="shared" si="1"/>
        <v>0</v>
      </c>
      <c r="BB32" s="111">
        <f t="shared" si="2"/>
        <v>0</v>
      </c>
      <c r="BC32" s="111">
        <f t="shared" si="3"/>
        <v>0</v>
      </c>
      <c r="BD32" s="111">
        <f t="shared" si="4"/>
        <v>0</v>
      </c>
      <c r="BE32" s="111">
        <f t="shared" si="5"/>
        <v>0</v>
      </c>
      <c r="CZ32" s="111">
        <v>0</v>
      </c>
    </row>
    <row r="33" spans="1:104" ht="12.75">
      <c r="A33" s="130">
        <v>22</v>
      </c>
      <c r="B33" s="131" t="s">
        <v>121</v>
      </c>
      <c r="C33" s="132" t="s">
        <v>122</v>
      </c>
      <c r="D33" s="133" t="s">
        <v>67</v>
      </c>
      <c r="E33" s="134">
        <v>64</v>
      </c>
      <c r="F33" s="134">
        <v>0</v>
      </c>
      <c r="G33" s="135">
        <f t="shared" si="0"/>
        <v>0</v>
      </c>
      <c r="H33" s="128" t="s">
        <v>267</v>
      </c>
      <c r="I33" s="126" t="s">
        <v>281</v>
      </c>
      <c r="J33" s="128" t="s">
        <v>271</v>
      </c>
      <c r="O33" s="129">
        <v>2</v>
      </c>
      <c r="AA33" s="111">
        <v>12</v>
      </c>
      <c r="AB33" s="111">
        <v>0</v>
      </c>
      <c r="AC33" s="111">
        <v>22</v>
      </c>
      <c r="AZ33" s="111">
        <v>4</v>
      </c>
      <c r="BA33" s="111">
        <f t="shared" si="1"/>
        <v>0</v>
      </c>
      <c r="BB33" s="111">
        <f t="shared" si="2"/>
        <v>0</v>
      </c>
      <c r="BC33" s="111">
        <f t="shared" si="3"/>
        <v>0</v>
      </c>
      <c r="BD33" s="111">
        <f t="shared" si="4"/>
        <v>0</v>
      </c>
      <c r="BE33" s="111">
        <f t="shared" si="5"/>
        <v>0</v>
      </c>
      <c r="CZ33" s="111">
        <v>0</v>
      </c>
    </row>
    <row r="34" spans="1:104" ht="22.5">
      <c r="A34" s="130">
        <v>23</v>
      </c>
      <c r="B34" s="131" t="s">
        <v>123</v>
      </c>
      <c r="C34" s="132" t="s">
        <v>124</v>
      </c>
      <c r="D34" s="133" t="s">
        <v>67</v>
      </c>
      <c r="E34" s="134">
        <v>15</v>
      </c>
      <c r="F34" s="134">
        <v>0</v>
      </c>
      <c r="G34" s="135">
        <f t="shared" si="0"/>
        <v>0</v>
      </c>
      <c r="H34" s="128" t="s">
        <v>267</v>
      </c>
      <c r="I34" s="126" t="s">
        <v>282</v>
      </c>
      <c r="J34" s="128" t="s">
        <v>271</v>
      </c>
      <c r="O34" s="129">
        <v>2</v>
      </c>
      <c r="AA34" s="111">
        <v>12</v>
      </c>
      <c r="AB34" s="111">
        <v>0</v>
      </c>
      <c r="AC34" s="111">
        <v>23</v>
      </c>
      <c r="AZ34" s="111">
        <v>4</v>
      </c>
      <c r="BA34" s="111">
        <f t="shared" si="1"/>
        <v>0</v>
      </c>
      <c r="BB34" s="111">
        <f t="shared" si="2"/>
        <v>0</v>
      </c>
      <c r="BC34" s="111">
        <f t="shared" si="3"/>
        <v>0</v>
      </c>
      <c r="BD34" s="111">
        <f t="shared" si="4"/>
        <v>0</v>
      </c>
      <c r="BE34" s="111">
        <f t="shared" si="5"/>
        <v>0</v>
      </c>
      <c r="CZ34" s="111">
        <v>0</v>
      </c>
    </row>
    <row r="35" spans="1:104" ht="12.75">
      <c r="A35" s="130">
        <v>24</v>
      </c>
      <c r="B35" s="131" t="s">
        <v>125</v>
      </c>
      <c r="C35" s="132" t="s">
        <v>126</v>
      </c>
      <c r="D35" s="133" t="s">
        <v>67</v>
      </c>
      <c r="E35" s="134">
        <v>4</v>
      </c>
      <c r="F35" s="134">
        <v>0</v>
      </c>
      <c r="G35" s="135">
        <f t="shared" si="0"/>
        <v>0</v>
      </c>
      <c r="H35" s="128" t="s">
        <v>267</v>
      </c>
      <c r="I35" s="126" t="s">
        <v>283</v>
      </c>
      <c r="J35" s="128" t="s">
        <v>271</v>
      </c>
      <c r="O35" s="129">
        <v>2</v>
      </c>
      <c r="AA35" s="111">
        <v>12</v>
      </c>
      <c r="AB35" s="111">
        <v>0</v>
      </c>
      <c r="AC35" s="111">
        <v>24</v>
      </c>
      <c r="AZ35" s="111">
        <v>4</v>
      </c>
      <c r="BA35" s="111">
        <f t="shared" si="1"/>
        <v>0</v>
      </c>
      <c r="BB35" s="111">
        <f t="shared" si="2"/>
        <v>0</v>
      </c>
      <c r="BC35" s="111">
        <f t="shared" si="3"/>
        <v>0</v>
      </c>
      <c r="BD35" s="111">
        <f t="shared" si="4"/>
        <v>0</v>
      </c>
      <c r="BE35" s="111">
        <f t="shared" si="5"/>
        <v>0</v>
      </c>
      <c r="CZ35" s="111">
        <v>0</v>
      </c>
    </row>
    <row r="36" spans="1:104" ht="12.75">
      <c r="A36" s="130">
        <v>25</v>
      </c>
      <c r="B36" s="131" t="s">
        <v>127</v>
      </c>
      <c r="C36" s="132" t="s">
        <v>128</v>
      </c>
      <c r="D36" s="133" t="s">
        <v>67</v>
      </c>
      <c r="E36" s="134">
        <v>5</v>
      </c>
      <c r="F36" s="134">
        <v>0</v>
      </c>
      <c r="G36" s="135">
        <f t="shared" si="0"/>
        <v>0</v>
      </c>
      <c r="H36" s="128" t="s">
        <v>267</v>
      </c>
      <c r="I36" s="126" t="s">
        <v>284</v>
      </c>
      <c r="J36" s="128" t="s">
        <v>271</v>
      </c>
      <c r="O36" s="129">
        <v>2</v>
      </c>
      <c r="AA36" s="111">
        <v>12</v>
      </c>
      <c r="AB36" s="111">
        <v>0</v>
      </c>
      <c r="AC36" s="111">
        <v>25</v>
      </c>
      <c r="AZ36" s="111">
        <v>4</v>
      </c>
      <c r="BA36" s="111">
        <f t="shared" si="1"/>
        <v>0</v>
      </c>
      <c r="BB36" s="111">
        <f t="shared" si="2"/>
        <v>0</v>
      </c>
      <c r="BC36" s="111">
        <f t="shared" si="3"/>
        <v>0</v>
      </c>
      <c r="BD36" s="111">
        <f t="shared" si="4"/>
        <v>0</v>
      </c>
      <c r="BE36" s="111">
        <f t="shared" si="5"/>
        <v>0</v>
      </c>
      <c r="CZ36" s="111">
        <v>0</v>
      </c>
    </row>
    <row r="37" spans="1:104" ht="12.75">
      <c r="A37" s="130">
        <v>26</v>
      </c>
      <c r="B37" s="131" t="s">
        <v>129</v>
      </c>
      <c r="C37" s="132" t="s">
        <v>130</v>
      </c>
      <c r="D37" s="133" t="s">
        <v>67</v>
      </c>
      <c r="E37" s="134">
        <v>61</v>
      </c>
      <c r="F37" s="134">
        <v>0</v>
      </c>
      <c r="G37" s="135">
        <f t="shared" si="0"/>
        <v>0</v>
      </c>
      <c r="H37" s="128" t="s">
        <v>267</v>
      </c>
      <c r="I37" s="126" t="s">
        <v>285</v>
      </c>
      <c r="J37" s="128" t="s">
        <v>271</v>
      </c>
      <c r="O37" s="129">
        <v>2</v>
      </c>
      <c r="AA37" s="111">
        <v>12</v>
      </c>
      <c r="AB37" s="111">
        <v>0</v>
      </c>
      <c r="AC37" s="111">
        <v>26</v>
      </c>
      <c r="AZ37" s="111">
        <v>4</v>
      </c>
      <c r="BA37" s="111">
        <f t="shared" si="1"/>
        <v>0</v>
      </c>
      <c r="BB37" s="111">
        <f t="shared" si="2"/>
        <v>0</v>
      </c>
      <c r="BC37" s="111">
        <f t="shared" si="3"/>
        <v>0</v>
      </c>
      <c r="BD37" s="111">
        <f t="shared" si="4"/>
        <v>0</v>
      </c>
      <c r="BE37" s="111">
        <f t="shared" si="5"/>
        <v>0</v>
      </c>
      <c r="CZ37" s="111">
        <v>0</v>
      </c>
    </row>
    <row r="38" spans="1:104" ht="22.5">
      <c r="A38" s="130">
        <v>27</v>
      </c>
      <c r="B38" s="131" t="s">
        <v>131</v>
      </c>
      <c r="C38" s="132" t="s">
        <v>132</v>
      </c>
      <c r="D38" s="133" t="s">
        <v>110</v>
      </c>
      <c r="E38" s="134">
        <v>47</v>
      </c>
      <c r="F38" s="134">
        <v>0</v>
      </c>
      <c r="G38" s="135">
        <f t="shared" si="0"/>
        <v>0</v>
      </c>
      <c r="H38" s="128" t="s">
        <v>267</v>
      </c>
      <c r="I38" s="126" t="s">
        <v>286</v>
      </c>
      <c r="J38" s="128" t="s">
        <v>269</v>
      </c>
      <c r="O38" s="129">
        <v>2</v>
      </c>
      <c r="AA38" s="111">
        <v>12</v>
      </c>
      <c r="AB38" s="111">
        <v>0</v>
      </c>
      <c r="AC38" s="111">
        <v>27</v>
      </c>
      <c r="AZ38" s="111">
        <v>4</v>
      </c>
      <c r="BA38" s="111">
        <f t="shared" si="1"/>
        <v>0</v>
      </c>
      <c r="BB38" s="111">
        <f t="shared" si="2"/>
        <v>0</v>
      </c>
      <c r="BC38" s="111">
        <f t="shared" si="3"/>
        <v>0</v>
      </c>
      <c r="BD38" s="111">
        <f t="shared" si="4"/>
        <v>0</v>
      </c>
      <c r="BE38" s="111">
        <f t="shared" si="5"/>
        <v>0</v>
      </c>
      <c r="CZ38" s="111">
        <v>1E-05</v>
      </c>
    </row>
    <row r="39" spans="1:104" ht="22.5">
      <c r="A39" s="130">
        <v>28</v>
      </c>
      <c r="B39" s="131" t="s">
        <v>133</v>
      </c>
      <c r="C39" s="132" t="s">
        <v>134</v>
      </c>
      <c r="D39" s="133" t="s">
        <v>110</v>
      </c>
      <c r="E39" s="134">
        <v>14</v>
      </c>
      <c r="F39" s="134">
        <v>0</v>
      </c>
      <c r="G39" s="135">
        <f t="shared" si="0"/>
        <v>0</v>
      </c>
      <c r="H39" s="128" t="s">
        <v>267</v>
      </c>
      <c r="I39" s="126" t="s">
        <v>287</v>
      </c>
      <c r="J39" s="128" t="s">
        <v>269</v>
      </c>
      <c r="O39" s="129">
        <v>2</v>
      </c>
      <c r="AA39" s="111">
        <v>12</v>
      </c>
      <c r="AB39" s="111">
        <v>0</v>
      </c>
      <c r="AC39" s="111">
        <v>28</v>
      </c>
      <c r="AZ39" s="111">
        <v>4</v>
      </c>
      <c r="BA39" s="111">
        <f t="shared" si="1"/>
        <v>0</v>
      </c>
      <c r="BB39" s="111">
        <f t="shared" si="2"/>
        <v>0</v>
      </c>
      <c r="BC39" s="111">
        <f t="shared" si="3"/>
        <v>0</v>
      </c>
      <c r="BD39" s="111">
        <f t="shared" si="4"/>
        <v>0</v>
      </c>
      <c r="BE39" s="111">
        <f t="shared" si="5"/>
        <v>0</v>
      </c>
      <c r="CZ39" s="111">
        <v>4E-05</v>
      </c>
    </row>
    <row r="40" spans="1:104" ht="22.5">
      <c r="A40" s="130">
        <v>29</v>
      </c>
      <c r="B40" s="131" t="s">
        <v>135</v>
      </c>
      <c r="C40" s="132" t="s">
        <v>136</v>
      </c>
      <c r="D40" s="133" t="s">
        <v>67</v>
      </c>
      <c r="E40" s="134">
        <v>68</v>
      </c>
      <c r="F40" s="134">
        <v>0</v>
      </c>
      <c r="G40" s="135">
        <f t="shared" si="0"/>
        <v>0</v>
      </c>
      <c r="H40" s="128" t="s">
        <v>267</v>
      </c>
      <c r="I40" s="126" t="s">
        <v>288</v>
      </c>
      <c r="J40" s="128" t="s">
        <v>269</v>
      </c>
      <c r="O40" s="129">
        <v>2</v>
      </c>
      <c r="AA40" s="111">
        <v>12</v>
      </c>
      <c r="AB40" s="111">
        <v>0</v>
      </c>
      <c r="AC40" s="111">
        <v>29</v>
      </c>
      <c r="AZ40" s="111">
        <v>4</v>
      </c>
      <c r="BA40" s="111">
        <f t="shared" si="1"/>
        <v>0</v>
      </c>
      <c r="BB40" s="111">
        <f t="shared" si="2"/>
        <v>0</v>
      </c>
      <c r="BC40" s="111">
        <f t="shared" si="3"/>
        <v>0</v>
      </c>
      <c r="BD40" s="111">
        <f t="shared" si="4"/>
        <v>0</v>
      </c>
      <c r="BE40" s="111">
        <f t="shared" si="5"/>
        <v>0</v>
      </c>
      <c r="CZ40" s="111">
        <v>4E-05</v>
      </c>
    </row>
    <row r="41" spans="1:104" ht="22.5">
      <c r="A41" s="130">
        <v>30</v>
      </c>
      <c r="B41" s="131" t="s">
        <v>137</v>
      </c>
      <c r="C41" s="132" t="s">
        <v>138</v>
      </c>
      <c r="D41" s="133" t="s">
        <v>67</v>
      </c>
      <c r="E41" s="134">
        <v>22</v>
      </c>
      <c r="F41" s="134">
        <v>0</v>
      </c>
      <c r="G41" s="135">
        <f t="shared" si="0"/>
        <v>0</v>
      </c>
      <c r="H41" s="128" t="s">
        <v>267</v>
      </c>
      <c r="I41" s="126" t="s">
        <v>289</v>
      </c>
      <c r="J41" s="128" t="s">
        <v>271</v>
      </c>
      <c r="O41" s="129">
        <v>2</v>
      </c>
      <c r="AA41" s="111">
        <v>12</v>
      </c>
      <c r="AB41" s="111">
        <v>0</v>
      </c>
      <c r="AC41" s="111">
        <v>30</v>
      </c>
      <c r="AZ41" s="111">
        <v>4</v>
      </c>
      <c r="BA41" s="111">
        <f t="shared" si="1"/>
        <v>0</v>
      </c>
      <c r="BB41" s="111">
        <f t="shared" si="2"/>
        <v>0</v>
      </c>
      <c r="BC41" s="111">
        <f t="shared" si="3"/>
        <v>0</v>
      </c>
      <c r="BD41" s="111">
        <f t="shared" si="4"/>
        <v>0</v>
      </c>
      <c r="BE41" s="111">
        <f t="shared" si="5"/>
        <v>0</v>
      </c>
      <c r="CZ41" s="111">
        <v>4E-05</v>
      </c>
    </row>
    <row r="42" spans="1:104" ht="22.5">
      <c r="A42" s="130">
        <v>31</v>
      </c>
      <c r="B42" s="131" t="s">
        <v>139</v>
      </c>
      <c r="C42" s="132" t="s">
        <v>140</v>
      </c>
      <c r="D42" s="133" t="s">
        <v>110</v>
      </c>
      <c r="E42" s="134">
        <v>16</v>
      </c>
      <c r="F42" s="134">
        <v>0</v>
      </c>
      <c r="G42" s="135">
        <f t="shared" si="0"/>
        <v>0</v>
      </c>
      <c r="H42" s="128" t="s">
        <v>267</v>
      </c>
      <c r="I42" s="126" t="s">
        <v>290</v>
      </c>
      <c r="J42" s="128" t="s">
        <v>269</v>
      </c>
      <c r="O42" s="129">
        <v>2</v>
      </c>
      <c r="AA42" s="111">
        <v>12</v>
      </c>
      <c r="AB42" s="111">
        <v>0</v>
      </c>
      <c r="AC42" s="111">
        <v>31</v>
      </c>
      <c r="AZ42" s="111">
        <v>4</v>
      </c>
      <c r="BA42" s="111">
        <f t="shared" si="1"/>
        <v>0</v>
      </c>
      <c r="BB42" s="111">
        <f t="shared" si="2"/>
        <v>0</v>
      </c>
      <c r="BC42" s="111">
        <f t="shared" si="3"/>
        <v>0</v>
      </c>
      <c r="BD42" s="111">
        <f t="shared" si="4"/>
        <v>0</v>
      </c>
      <c r="BE42" s="111">
        <f t="shared" si="5"/>
        <v>0</v>
      </c>
      <c r="CZ42" s="111">
        <v>4E-05</v>
      </c>
    </row>
    <row r="43" spans="1:104" ht="22.5">
      <c r="A43" s="130">
        <v>32</v>
      </c>
      <c r="B43" s="131" t="s">
        <v>141</v>
      </c>
      <c r="C43" s="132" t="s">
        <v>142</v>
      </c>
      <c r="D43" s="133" t="s">
        <v>110</v>
      </c>
      <c r="E43" s="134">
        <v>206</v>
      </c>
      <c r="F43" s="134">
        <v>0</v>
      </c>
      <c r="G43" s="135">
        <f t="shared" si="0"/>
        <v>0</v>
      </c>
      <c r="H43" s="128" t="s">
        <v>267</v>
      </c>
      <c r="I43" s="126" t="s">
        <v>291</v>
      </c>
      <c r="J43" s="128" t="s">
        <v>269</v>
      </c>
      <c r="O43" s="129">
        <v>2</v>
      </c>
      <c r="AA43" s="111">
        <v>12</v>
      </c>
      <c r="AB43" s="111">
        <v>0</v>
      </c>
      <c r="AC43" s="111">
        <v>32</v>
      </c>
      <c r="AZ43" s="111">
        <v>4</v>
      </c>
      <c r="BA43" s="111">
        <f t="shared" si="1"/>
        <v>0</v>
      </c>
      <c r="BB43" s="111">
        <f t="shared" si="2"/>
        <v>0</v>
      </c>
      <c r="BC43" s="111">
        <f t="shared" si="3"/>
        <v>0</v>
      </c>
      <c r="BD43" s="111">
        <f t="shared" si="4"/>
        <v>0</v>
      </c>
      <c r="BE43" s="111">
        <f t="shared" si="5"/>
        <v>0</v>
      </c>
      <c r="CZ43" s="111">
        <v>0.00012</v>
      </c>
    </row>
    <row r="44" spans="1:104" ht="22.5">
      <c r="A44" s="130">
        <v>33</v>
      </c>
      <c r="B44" s="131" t="s">
        <v>141</v>
      </c>
      <c r="C44" s="132" t="s">
        <v>143</v>
      </c>
      <c r="D44" s="133" t="s">
        <v>110</v>
      </c>
      <c r="E44" s="134">
        <v>18</v>
      </c>
      <c r="F44" s="134">
        <v>0</v>
      </c>
      <c r="G44" s="135">
        <f t="shared" si="0"/>
        <v>0</v>
      </c>
      <c r="H44" s="128" t="s">
        <v>267</v>
      </c>
      <c r="I44" s="126" t="s">
        <v>292</v>
      </c>
      <c r="J44" s="128" t="s">
        <v>269</v>
      </c>
      <c r="O44" s="129">
        <v>2</v>
      </c>
      <c r="AA44" s="111">
        <v>12</v>
      </c>
      <c r="AB44" s="111">
        <v>0</v>
      </c>
      <c r="AC44" s="111">
        <v>33</v>
      </c>
      <c r="AZ44" s="111">
        <v>4</v>
      </c>
      <c r="BA44" s="111">
        <f t="shared" si="1"/>
        <v>0</v>
      </c>
      <c r="BB44" s="111">
        <f t="shared" si="2"/>
        <v>0</v>
      </c>
      <c r="BC44" s="111">
        <f t="shared" si="3"/>
        <v>0</v>
      </c>
      <c r="BD44" s="111">
        <f t="shared" si="4"/>
        <v>0</v>
      </c>
      <c r="BE44" s="111">
        <f t="shared" si="5"/>
        <v>0</v>
      </c>
      <c r="CZ44" s="111">
        <v>0.00012</v>
      </c>
    </row>
    <row r="45" spans="1:104" ht="12.75">
      <c r="A45" s="130">
        <v>34</v>
      </c>
      <c r="B45" s="131" t="s">
        <v>144</v>
      </c>
      <c r="C45" s="132" t="s">
        <v>145</v>
      </c>
      <c r="D45" s="133" t="s">
        <v>67</v>
      </c>
      <c r="E45" s="134">
        <v>17</v>
      </c>
      <c r="F45" s="134">
        <v>0</v>
      </c>
      <c r="G45" s="135">
        <f t="shared" si="0"/>
        <v>0</v>
      </c>
      <c r="H45" s="128" t="s">
        <v>267</v>
      </c>
      <c r="I45" s="126" t="s">
        <v>293</v>
      </c>
      <c r="J45" s="128"/>
      <c r="O45" s="129">
        <v>2</v>
      </c>
      <c r="AA45" s="111">
        <v>12</v>
      </c>
      <c r="AB45" s="111">
        <v>0</v>
      </c>
      <c r="AC45" s="111">
        <v>34</v>
      </c>
      <c r="AZ45" s="111">
        <v>4</v>
      </c>
      <c r="BA45" s="111">
        <f t="shared" si="1"/>
        <v>0</v>
      </c>
      <c r="BB45" s="111">
        <f t="shared" si="2"/>
        <v>0</v>
      </c>
      <c r="BC45" s="111">
        <f t="shared" si="3"/>
        <v>0</v>
      </c>
      <c r="BD45" s="111">
        <f t="shared" si="4"/>
        <v>0</v>
      </c>
      <c r="BE45" s="111">
        <f t="shared" si="5"/>
        <v>0</v>
      </c>
      <c r="CZ45" s="111">
        <v>0</v>
      </c>
    </row>
    <row r="46" spans="1:104" ht="12.75">
      <c r="A46" s="130">
        <v>35</v>
      </c>
      <c r="B46" s="131" t="s">
        <v>146</v>
      </c>
      <c r="C46" s="132" t="s">
        <v>147</v>
      </c>
      <c r="D46" s="133" t="s">
        <v>67</v>
      </c>
      <c r="E46" s="134">
        <v>1</v>
      </c>
      <c r="F46" s="134">
        <v>0</v>
      </c>
      <c r="G46" s="135">
        <f t="shared" si="0"/>
        <v>0</v>
      </c>
      <c r="H46" s="128" t="s">
        <v>267</v>
      </c>
      <c r="I46" s="126">
        <v>1</v>
      </c>
      <c r="J46" s="128" t="s">
        <v>271</v>
      </c>
      <c r="O46" s="129">
        <v>2</v>
      </c>
      <c r="AA46" s="111">
        <v>12</v>
      </c>
      <c r="AB46" s="111">
        <v>0</v>
      </c>
      <c r="AC46" s="111">
        <v>35</v>
      </c>
      <c r="AZ46" s="111">
        <v>4</v>
      </c>
      <c r="BA46" s="111">
        <f t="shared" si="1"/>
        <v>0</v>
      </c>
      <c r="BB46" s="111">
        <f t="shared" si="2"/>
        <v>0</v>
      </c>
      <c r="BC46" s="111">
        <f t="shared" si="3"/>
        <v>0</v>
      </c>
      <c r="BD46" s="111">
        <f t="shared" si="4"/>
        <v>0</v>
      </c>
      <c r="BE46" s="111">
        <f t="shared" si="5"/>
        <v>0</v>
      </c>
      <c r="CZ46" s="111">
        <v>0</v>
      </c>
    </row>
    <row r="47" spans="1:104" ht="22.5">
      <c r="A47" s="130">
        <v>36</v>
      </c>
      <c r="B47" s="131" t="s">
        <v>148</v>
      </c>
      <c r="C47" s="132" t="s">
        <v>326</v>
      </c>
      <c r="D47" s="133" t="s">
        <v>67</v>
      </c>
      <c r="E47" s="134"/>
      <c r="F47" s="134">
        <v>0</v>
      </c>
      <c r="G47" s="135">
        <f aca="true" t="shared" si="6" ref="G47:G78">E47*F47</f>
        <v>0</v>
      </c>
      <c r="H47" s="128" t="s">
        <v>267</v>
      </c>
      <c r="I47" s="126">
        <v>1</v>
      </c>
      <c r="J47" s="128" t="s">
        <v>271</v>
      </c>
      <c r="O47" s="129">
        <v>2</v>
      </c>
      <c r="AA47" s="111">
        <v>12</v>
      </c>
      <c r="AB47" s="111">
        <v>0</v>
      </c>
      <c r="AC47" s="111">
        <v>36</v>
      </c>
      <c r="AZ47" s="111">
        <v>4</v>
      </c>
      <c r="BA47" s="111">
        <f aca="true" t="shared" si="7" ref="BA47:BA78">IF(AZ47=1,G47,0)</f>
        <v>0</v>
      </c>
      <c r="BB47" s="111">
        <f aca="true" t="shared" si="8" ref="BB47:BB78">IF(AZ47=2,G47,0)</f>
        <v>0</v>
      </c>
      <c r="BC47" s="111">
        <f aca="true" t="shared" si="9" ref="BC47:BC78">IF(AZ47=3,G47,0)</f>
        <v>0</v>
      </c>
      <c r="BD47" s="111">
        <f aca="true" t="shared" si="10" ref="BD47:BD78">IF(AZ47=4,G47,0)</f>
        <v>0</v>
      </c>
      <c r="BE47" s="111">
        <f aca="true" t="shared" si="11" ref="BE47:BE78">IF(AZ47=5,G47,0)</f>
        <v>0</v>
      </c>
      <c r="CZ47" s="111">
        <v>0</v>
      </c>
    </row>
    <row r="48" spans="1:104" ht="22.5">
      <c r="A48" s="130">
        <v>37</v>
      </c>
      <c r="B48" s="131" t="s">
        <v>149</v>
      </c>
      <c r="C48" s="132" t="s">
        <v>327</v>
      </c>
      <c r="D48" s="133" t="s">
        <v>67</v>
      </c>
      <c r="E48" s="134"/>
      <c r="F48" s="134">
        <v>0</v>
      </c>
      <c r="G48" s="135">
        <f t="shared" si="6"/>
        <v>0</v>
      </c>
      <c r="H48" s="128" t="s">
        <v>267</v>
      </c>
      <c r="I48" s="126">
        <v>2</v>
      </c>
      <c r="J48" s="128" t="s">
        <v>271</v>
      </c>
      <c r="O48" s="129">
        <v>2</v>
      </c>
      <c r="AA48" s="111">
        <v>12</v>
      </c>
      <c r="AB48" s="111">
        <v>0</v>
      </c>
      <c r="AC48" s="111">
        <v>37</v>
      </c>
      <c r="AZ48" s="111">
        <v>4</v>
      </c>
      <c r="BA48" s="111">
        <f t="shared" si="7"/>
        <v>0</v>
      </c>
      <c r="BB48" s="111">
        <f t="shared" si="8"/>
        <v>0</v>
      </c>
      <c r="BC48" s="111">
        <f t="shared" si="9"/>
        <v>0</v>
      </c>
      <c r="BD48" s="111">
        <f t="shared" si="10"/>
        <v>0</v>
      </c>
      <c r="BE48" s="111">
        <f t="shared" si="11"/>
        <v>0</v>
      </c>
      <c r="CZ48" s="111">
        <v>0</v>
      </c>
    </row>
    <row r="49" spans="1:104" ht="33.75">
      <c r="A49" s="130">
        <v>38</v>
      </c>
      <c r="B49" s="131" t="s">
        <v>150</v>
      </c>
      <c r="C49" s="132" t="s">
        <v>328</v>
      </c>
      <c r="D49" s="133" t="s">
        <v>67</v>
      </c>
      <c r="E49" s="134"/>
      <c r="F49" s="134">
        <v>0</v>
      </c>
      <c r="G49" s="135">
        <f t="shared" si="6"/>
        <v>0</v>
      </c>
      <c r="H49" s="128" t="s">
        <v>267</v>
      </c>
      <c r="I49" s="126">
        <v>1</v>
      </c>
      <c r="J49" s="128" t="s">
        <v>271</v>
      </c>
      <c r="O49" s="129">
        <v>2</v>
      </c>
      <c r="AA49" s="111">
        <v>12</v>
      </c>
      <c r="AB49" s="111">
        <v>0</v>
      </c>
      <c r="AC49" s="111">
        <v>38</v>
      </c>
      <c r="AZ49" s="111">
        <v>4</v>
      </c>
      <c r="BA49" s="111">
        <f t="shared" si="7"/>
        <v>0</v>
      </c>
      <c r="BB49" s="111">
        <f t="shared" si="8"/>
        <v>0</v>
      </c>
      <c r="BC49" s="111">
        <f t="shared" si="9"/>
        <v>0</v>
      </c>
      <c r="BD49" s="111">
        <f t="shared" si="10"/>
        <v>0</v>
      </c>
      <c r="BE49" s="111">
        <f t="shared" si="11"/>
        <v>0</v>
      </c>
      <c r="CZ49" s="111">
        <v>0</v>
      </c>
    </row>
    <row r="50" spans="1:104" ht="22.5">
      <c r="A50" s="130">
        <v>39</v>
      </c>
      <c r="B50" s="131" t="s">
        <v>151</v>
      </c>
      <c r="C50" s="132" t="s">
        <v>152</v>
      </c>
      <c r="D50" s="133" t="s">
        <v>78</v>
      </c>
      <c r="E50" s="134">
        <v>680</v>
      </c>
      <c r="F50" s="134">
        <v>0</v>
      </c>
      <c r="G50" s="135">
        <f t="shared" si="6"/>
        <v>0</v>
      </c>
      <c r="H50" s="128" t="s">
        <v>267</v>
      </c>
      <c r="I50" s="126" t="s">
        <v>294</v>
      </c>
      <c r="J50" s="128" t="s">
        <v>269</v>
      </c>
      <c r="O50" s="129">
        <v>2</v>
      </c>
      <c r="AA50" s="111">
        <v>12</v>
      </c>
      <c r="AB50" s="111">
        <v>0</v>
      </c>
      <c r="AC50" s="111">
        <v>39</v>
      </c>
      <c r="AZ50" s="111">
        <v>4</v>
      </c>
      <c r="BA50" s="111">
        <f t="shared" si="7"/>
        <v>0</v>
      </c>
      <c r="BB50" s="111">
        <f t="shared" si="8"/>
        <v>0</v>
      </c>
      <c r="BC50" s="111">
        <f t="shared" si="9"/>
        <v>0</v>
      </c>
      <c r="BD50" s="111">
        <f t="shared" si="10"/>
        <v>0</v>
      </c>
      <c r="BE50" s="111">
        <f t="shared" si="11"/>
        <v>0</v>
      </c>
      <c r="CZ50" s="111">
        <v>4E-05</v>
      </c>
    </row>
    <row r="51" spans="1:104" ht="22.5">
      <c r="A51" s="130">
        <v>40</v>
      </c>
      <c r="B51" s="131" t="s">
        <v>153</v>
      </c>
      <c r="C51" s="132" t="s">
        <v>154</v>
      </c>
      <c r="D51" s="133" t="s">
        <v>78</v>
      </c>
      <c r="E51" s="134">
        <v>306</v>
      </c>
      <c r="F51" s="134">
        <v>0</v>
      </c>
      <c r="G51" s="135">
        <f t="shared" si="6"/>
        <v>0</v>
      </c>
      <c r="H51" s="128" t="s">
        <v>267</v>
      </c>
      <c r="I51" s="126" t="s">
        <v>295</v>
      </c>
      <c r="J51" s="128" t="s">
        <v>269</v>
      </c>
      <c r="O51" s="129">
        <v>2</v>
      </c>
      <c r="AA51" s="111">
        <v>12</v>
      </c>
      <c r="AB51" s="111">
        <v>0</v>
      </c>
      <c r="AC51" s="111">
        <v>40</v>
      </c>
      <c r="AZ51" s="111">
        <v>4</v>
      </c>
      <c r="BA51" s="111">
        <f t="shared" si="7"/>
        <v>0</v>
      </c>
      <c r="BB51" s="111">
        <f t="shared" si="8"/>
        <v>0</v>
      </c>
      <c r="BC51" s="111">
        <f t="shared" si="9"/>
        <v>0</v>
      </c>
      <c r="BD51" s="111">
        <f t="shared" si="10"/>
        <v>0</v>
      </c>
      <c r="BE51" s="111">
        <f t="shared" si="11"/>
        <v>0</v>
      </c>
      <c r="CZ51" s="111">
        <v>6E-05</v>
      </c>
    </row>
    <row r="52" spans="1:104" ht="22.5">
      <c r="A52" s="130">
        <v>41</v>
      </c>
      <c r="B52" s="131" t="s">
        <v>155</v>
      </c>
      <c r="C52" s="132" t="s">
        <v>156</v>
      </c>
      <c r="D52" s="133" t="s">
        <v>78</v>
      </c>
      <c r="E52" s="134">
        <v>118</v>
      </c>
      <c r="F52" s="134">
        <v>0</v>
      </c>
      <c r="G52" s="135">
        <f t="shared" si="6"/>
        <v>0</v>
      </c>
      <c r="H52" s="128" t="s">
        <v>267</v>
      </c>
      <c r="I52" s="126" t="s">
        <v>296</v>
      </c>
      <c r="J52" s="128" t="s">
        <v>269</v>
      </c>
      <c r="O52" s="129">
        <v>2</v>
      </c>
      <c r="AA52" s="111">
        <v>12</v>
      </c>
      <c r="AB52" s="111">
        <v>0</v>
      </c>
      <c r="AC52" s="111">
        <v>41</v>
      </c>
      <c r="AZ52" s="111">
        <v>4</v>
      </c>
      <c r="BA52" s="111">
        <f t="shared" si="7"/>
        <v>0</v>
      </c>
      <c r="BB52" s="111">
        <f t="shared" si="8"/>
        <v>0</v>
      </c>
      <c r="BC52" s="111">
        <f t="shared" si="9"/>
        <v>0</v>
      </c>
      <c r="BD52" s="111">
        <f t="shared" si="10"/>
        <v>0</v>
      </c>
      <c r="BE52" s="111">
        <f t="shared" si="11"/>
        <v>0</v>
      </c>
      <c r="CZ52" s="111">
        <v>0.00011</v>
      </c>
    </row>
    <row r="53" spans="1:104" ht="22.5">
      <c r="A53" s="130">
        <v>42</v>
      </c>
      <c r="B53" s="131" t="s">
        <v>157</v>
      </c>
      <c r="C53" s="132" t="s">
        <v>158</v>
      </c>
      <c r="D53" s="133" t="s">
        <v>110</v>
      </c>
      <c r="E53" s="134">
        <v>475</v>
      </c>
      <c r="F53" s="134">
        <v>0</v>
      </c>
      <c r="G53" s="135">
        <f t="shared" si="6"/>
        <v>0</v>
      </c>
      <c r="H53" s="128" t="s">
        <v>267</v>
      </c>
      <c r="I53" s="126" t="s">
        <v>297</v>
      </c>
      <c r="J53" s="128" t="s">
        <v>269</v>
      </c>
      <c r="O53" s="129">
        <v>2</v>
      </c>
      <c r="AA53" s="111">
        <v>12</v>
      </c>
      <c r="AB53" s="111">
        <v>0</v>
      </c>
      <c r="AC53" s="111">
        <v>42</v>
      </c>
      <c r="AZ53" s="111">
        <v>4</v>
      </c>
      <c r="BA53" s="111">
        <f t="shared" si="7"/>
        <v>0</v>
      </c>
      <c r="BB53" s="111">
        <f t="shared" si="8"/>
        <v>0</v>
      </c>
      <c r="BC53" s="111">
        <f t="shared" si="9"/>
        <v>0</v>
      </c>
      <c r="BD53" s="111">
        <f t="shared" si="10"/>
        <v>0</v>
      </c>
      <c r="BE53" s="111">
        <f t="shared" si="11"/>
        <v>0</v>
      </c>
      <c r="CZ53" s="111">
        <v>2E-05</v>
      </c>
    </row>
    <row r="54" spans="1:104" ht="22.5">
      <c r="A54" s="130">
        <v>43</v>
      </c>
      <c r="B54" s="131" t="s">
        <v>159</v>
      </c>
      <c r="C54" s="132" t="s">
        <v>160</v>
      </c>
      <c r="D54" s="133" t="s">
        <v>110</v>
      </c>
      <c r="E54" s="134">
        <v>93</v>
      </c>
      <c r="F54" s="134">
        <v>0</v>
      </c>
      <c r="G54" s="135">
        <f t="shared" si="6"/>
        <v>0</v>
      </c>
      <c r="H54" s="128" t="s">
        <v>267</v>
      </c>
      <c r="I54" s="126" t="s">
        <v>298</v>
      </c>
      <c r="J54" s="128" t="s">
        <v>269</v>
      </c>
      <c r="O54" s="129">
        <v>2</v>
      </c>
      <c r="AA54" s="111">
        <v>12</v>
      </c>
      <c r="AB54" s="111">
        <v>0</v>
      </c>
      <c r="AC54" s="111">
        <v>43</v>
      </c>
      <c r="AZ54" s="111">
        <v>4</v>
      </c>
      <c r="BA54" s="111">
        <f t="shared" si="7"/>
        <v>0</v>
      </c>
      <c r="BB54" s="111">
        <f t="shared" si="8"/>
        <v>0</v>
      </c>
      <c r="BC54" s="111">
        <f t="shared" si="9"/>
        <v>0</v>
      </c>
      <c r="BD54" s="111">
        <f t="shared" si="10"/>
        <v>0</v>
      </c>
      <c r="BE54" s="111">
        <f t="shared" si="11"/>
        <v>0</v>
      </c>
      <c r="CZ54" s="111">
        <v>4E-05</v>
      </c>
    </row>
    <row r="55" spans="1:104" ht="22.5">
      <c r="A55" s="130">
        <v>44</v>
      </c>
      <c r="B55" s="131" t="s">
        <v>161</v>
      </c>
      <c r="C55" s="132" t="s">
        <v>162</v>
      </c>
      <c r="D55" s="133" t="s">
        <v>110</v>
      </c>
      <c r="E55" s="134">
        <v>68</v>
      </c>
      <c r="F55" s="134">
        <v>0</v>
      </c>
      <c r="G55" s="135">
        <f t="shared" si="6"/>
        <v>0</v>
      </c>
      <c r="H55" s="128" t="s">
        <v>267</v>
      </c>
      <c r="I55" s="126" t="s">
        <v>299</v>
      </c>
      <c r="J55" s="128" t="s">
        <v>269</v>
      </c>
      <c r="O55" s="129">
        <v>2</v>
      </c>
      <c r="AA55" s="111">
        <v>12</v>
      </c>
      <c r="AB55" s="111">
        <v>0</v>
      </c>
      <c r="AC55" s="111">
        <v>44</v>
      </c>
      <c r="AZ55" s="111">
        <v>4</v>
      </c>
      <c r="BA55" s="111">
        <f t="shared" si="7"/>
        <v>0</v>
      </c>
      <c r="BB55" s="111">
        <f t="shared" si="8"/>
        <v>0</v>
      </c>
      <c r="BC55" s="111">
        <f t="shared" si="9"/>
        <v>0</v>
      </c>
      <c r="BD55" s="111">
        <f t="shared" si="10"/>
        <v>0</v>
      </c>
      <c r="BE55" s="111">
        <f t="shared" si="11"/>
        <v>0</v>
      </c>
      <c r="CZ55" s="111">
        <v>0.00015</v>
      </c>
    </row>
    <row r="56" spans="1:104" ht="22.5">
      <c r="A56" s="130">
        <v>45</v>
      </c>
      <c r="B56" s="131" t="s">
        <v>163</v>
      </c>
      <c r="C56" s="132" t="s">
        <v>164</v>
      </c>
      <c r="D56" s="133" t="s">
        <v>110</v>
      </c>
      <c r="E56" s="134">
        <v>12</v>
      </c>
      <c r="F56" s="134">
        <v>0</v>
      </c>
      <c r="G56" s="135">
        <f t="shared" si="6"/>
        <v>0</v>
      </c>
      <c r="H56" s="128" t="s">
        <v>267</v>
      </c>
      <c r="I56" s="126" t="s">
        <v>300</v>
      </c>
      <c r="J56" s="128" t="s">
        <v>269</v>
      </c>
      <c r="O56" s="129">
        <v>2</v>
      </c>
      <c r="AA56" s="111">
        <v>12</v>
      </c>
      <c r="AB56" s="111">
        <v>0</v>
      </c>
      <c r="AC56" s="111">
        <v>45</v>
      </c>
      <c r="AZ56" s="111">
        <v>4</v>
      </c>
      <c r="BA56" s="111">
        <f t="shared" si="7"/>
        <v>0</v>
      </c>
      <c r="BB56" s="111">
        <f t="shared" si="8"/>
        <v>0</v>
      </c>
      <c r="BC56" s="111">
        <f t="shared" si="9"/>
        <v>0</v>
      </c>
      <c r="BD56" s="111">
        <f t="shared" si="10"/>
        <v>0</v>
      </c>
      <c r="BE56" s="111">
        <f t="shared" si="11"/>
        <v>0</v>
      </c>
      <c r="CZ56" s="111">
        <v>0.00022</v>
      </c>
    </row>
    <row r="57" spans="1:104" ht="22.5">
      <c r="A57" s="130">
        <v>46</v>
      </c>
      <c r="B57" s="131" t="s">
        <v>165</v>
      </c>
      <c r="C57" s="132" t="s">
        <v>166</v>
      </c>
      <c r="D57" s="133" t="s">
        <v>110</v>
      </c>
      <c r="E57" s="134">
        <v>76</v>
      </c>
      <c r="F57" s="134">
        <v>0</v>
      </c>
      <c r="G57" s="135">
        <f t="shared" si="6"/>
        <v>0</v>
      </c>
      <c r="H57" s="128" t="s">
        <v>267</v>
      </c>
      <c r="I57" s="126" t="s">
        <v>301</v>
      </c>
      <c r="J57" s="128" t="s">
        <v>269</v>
      </c>
      <c r="O57" s="129">
        <v>2</v>
      </c>
      <c r="AA57" s="111">
        <v>12</v>
      </c>
      <c r="AB57" s="111">
        <v>0</v>
      </c>
      <c r="AC57" s="111">
        <v>46</v>
      </c>
      <c r="AZ57" s="111">
        <v>4</v>
      </c>
      <c r="BA57" s="111">
        <f t="shared" si="7"/>
        <v>0</v>
      </c>
      <c r="BB57" s="111">
        <f t="shared" si="8"/>
        <v>0</v>
      </c>
      <c r="BC57" s="111">
        <f t="shared" si="9"/>
        <v>0</v>
      </c>
      <c r="BD57" s="111">
        <f t="shared" si="10"/>
        <v>0</v>
      </c>
      <c r="BE57" s="111">
        <f t="shared" si="11"/>
        <v>0</v>
      </c>
      <c r="CZ57" s="111">
        <v>0.00013</v>
      </c>
    </row>
    <row r="58" spans="1:104" ht="22.5">
      <c r="A58" s="130">
        <v>47</v>
      </c>
      <c r="B58" s="131" t="s">
        <v>167</v>
      </c>
      <c r="C58" s="132" t="s">
        <v>168</v>
      </c>
      <c r="D58" s="133" t="s">
        <v>110</v>
      </c>
      <c r="E58" s="134">
        <v>164</v>
      </c>
      <c r="F58" s="134">
        <v>0</v>
      </c>
      <c r="G58" s="135">
        <f t="shared" si="6"/>
        <v>0</v>
      </c>
      <c r="H58" s="128" t="s">
        <v>267</v>
      </c>
      <c r="I58" s="126" t="s">
        <v>302</v>
      </c>
      <c r="J58" s="128" t="s">
        <v>269</v>
      </c>
      <c r="O58" s="129">
        <v>2</v>
      </c>
      <c r="AA58" s="111">
        <v>12</v>
      </c>
      <c r="AB58" s="111">
        <v>0</v>
      </c>
      <c r="AC58" s="111">
        <v>47</v>
      </c>
      <c r="AZ58" s="111">
        <v>4</v>
      </c>
      <c r="BA58" s="111">
        <f t="shared" si="7"/>
        <v>0</v>
      </c>
      <c r="BB58" s="111">
        <f t="shared" si="8"/>
        <v>0</v>
      </c>
      <c r="BC58" s="111">
        <f t="shared" si="9"/>
        <v>0</v>
      </c>
      <c r="BD58" s="111">
        <f t="shared" si="10"/>
        <v>0</v>
      </c>
      <c r="BE58" s="111">
        <f t="shared" si="11"/>
        <v>0</v>
      </c>
      <c r="CZ58" s="111">
        <v>0.00018</v>
      </c>
    </row>
    <row r="59" spans="1:104" ht="12.75">
      <c r="A59" s="130">
        <v>48</v>
      </c>
      <c r="B59" s="131" t="s">
        <v>169</v>
      </c>
      <c r="C59" s="132" t="s">
        <v>170</v>
      </c>
      <c r="D59" s="133" t="s">
        <v>67</v>
      </c>
      <c r="E59" s="134">
        <v>3</v>
      </c>
      <c r="F59" s="134">
        <v>0</v>
      </c>
      <c r="G59" s="135">
        <f t="shared" si="6"/>
        <v>0</v>
      </c>
      <c r="H59" s="128" t="s">
        <v>267</v>
      </c>
      <c r="I59" s="126" t="s">
        <v>303</v>
      </c>
      <c r="J59" s="128" t="s">
        <v>271</v>
      </c>
      <c r="O59" s="129">
        <v>2</v>
      </c>
      <c r="AA59" s="111">
        <v>12</v>
      </c>
      <c r="AB59" s="111">
        <v>0</v>
      </c>
      <c r="AC59" s="111">
        <v>48</v>
      </c>
      <c r="AZ59" s="111">
        <v>4</v>
      </c>
      <c r="BA59" s="111">
        <f t="shared" si="7"/>
        <v>0</v>
      </c>
      <c r="BB59" s="111">
        <f t="shared" si="8"/>
        <v>0</v>
      </c>
      <c r="BC59" s="111">
        <f t="shared" si="9"/>
        <v>0</v>
      </c>
      <c r="BD59" s="111">
        <f t="shared" si="10"/>
        <v>0</v>
      </c>
      <c r="BE59" s="111">
        <f t="shared" si="11"/>
        <v>0</v>
      </c>
      <c r="CZ59" s="111">
        <v>0</v>
      </c>
    </row>
    <row r="60" spans="1:104" ht="12.75">
      <c r="A60" s="130">
        <v>49</v>
      </c>
      <c r="B60" s="131" t="s">
        <v>171</v>
      </c>
      <c r="C60" s="132" t="s">
        <v>172</v>
      </c>
      <c r="D60" s="133" t="s">
        <v>67</v>
      </c>
      <c r="E60" s="134">
        <v>4</v>
      </c>
      <c r="F60" s="134">
        <v>0</v>
      </c>
      <c r="G60" s="135">
        <f t="shared" si="6"/>
        <v>0</v>
      </c>
      <c r="H60" s="128" t="s">
        <v>267</v>
      </c>
      <c r="I60" s="126" t="s">
        <v>304</v>
      </c>
      <c r="J60" s="128" t="s">
        <v>271</v>
      </c>
      <c r="O60" s="129">
        <v>2</v>
      </c>
      <c r="AA60" s="111">
        <v>12</v>
      </c>
      <c r="AB60" s="111">
        <v>0</v>
      </c>
      <c r="AC60" s="111">
        <v>49</v>
      </c>
      <c r="AZ60" s="111">
        <v>4</v>
      </c>
      <c r="BA60" s="111">
        <f t="shared" si="7"/>
        <v>0</v>
      </c>
      <c r="BB60" s="111">
        <f t="shared" si="8"/>
        <v>0</v>
      </c>
      <c r="BC60" s="111">
        <f t="shared" si="9"/>
        <v>0</v>
      </c>
      <c r="BD60" s="111">
        <f t="shared" si="10"/>
        <v>0</v>
      </c>
      <c r="BE60" s="111">
        <f t="shared" si="11"/>
        <v>0</v>
      </c>
      <c r="CZ60" s="111">
        <v>0</v>
      </c>
    </row>
    <row r="61" spans="1:104" ht="12.75">
      <c r="A61" s="130">
        <v>50</v>
      </c>
      <c r="B61" s="131" t="s">
        <v>173</v>
      </c>
      <c r="C61" s="132" t="s">
        <v>174</v>
      </c>
      <c r="D61" s="133" t="s">
        <v>67</v>
      </c>
      <c r="E61" s="134">
        <v>4</v>
      </c>
      <c r="F61" s="134">
        <v>0</v>
      </c>
      <c r="G61" s="135">
        <f t="shared" si="6"/>
        <v>0</v>
      </c>
      <c r="H61" s="128" t="s">
        <v>267</v>
      </c>
      <c r="I61" s="126" t="s">
        <v>304</v>
      </c>
      <c r="J61" s="128" t="s">
        <v>271</v>
      </c>
      <c r="O61" s="129">
        <v>2</v>
      </c>
      <c r="AA61" s="111">
        <v>12</v>
      </c>
      <c r="AB61" s="111">
        <v>0</v>
      </c>
      <c r="AC61" s="111">
        <v>50</v>
      </c>
      <c r="AZ61" s="111">
        <v>4</v>
      </c>
      <c r="BA61" s="111">
        <f t="shared" si="7"/>
        <v>0</v>
      </c>
      <c r="BB61" s="111">
        <f t="shared" si="8"/>
        <v>0</v>
      </c>
      <c r="BC61" s="111">
        <f t="shared" si="9"/>
        <v>0</v>
      </c>
      <c r="BD61" s="111">
        <f t="shared" si="10"/>
        <v>0</v>
      </c>
      <c r="BE61" s="111">
        <f t="shared" si="11"/>
        <v>0</v>
      </c>
      <c r="CZ61" s="111">
        <v>0</v>
      </c>
    </row>
    <row r="62" spans="1:104" ht="12.75">
      <c r="A62" s="130">
        <v>51</v>
      </c>
      <c r="B62" s="131" t="s">
        <v>175</v>
      </c>
      <c r="C62" s="132" t="s">
        <v>176</v>
      </c>
      <c r="D62" s="133" t="s">
        <v>67</v>
      </c>
      <c r="E62" s="134">
        <v>8</v>
      </c>
      <c r="F62" s="134">
        <v>0</v>
      </c>
      <c r="G62" s="135">
        <f t="shared" si="6"/>
        <v>0</v>
      </c>
      <c r="H62" s="128" t="s">
        <v>267</v>
      </c>
      <c r="I62" s="126" t="s">
        <v>305</v>
      </c>
      <c r="J62" s="128" t="s">
        <v>271</v>
      </c>
      <c r="O62" s="129">
        <v>2</v>
      </c>
      <c r="AA62" s="111">
        <v>12</v>
      </c>
      <c r="AB62" s="111">
        <v>0</v>
      </c>
      <c r="AC62" s="111">
        <v>51</v>
      </c>
      <c r="AZ62" s="111">
        <v>4</v>
      </c>
      <c r="BA62" s="111">
        <f t="shared" si="7"/>
        <v>0</v>
      </c>
      <c r="BB62" s="111">
        <f t="shared" si="8"/>
        <v>0</v>
      </c>
      <c r="BC62" s="111">
        <f t="shared" si="9"/>
        <v>0</v>
      </c>
      <c r="BD62" s="111">
        <f t="shared" si="10"/>
        <v>0</v>
      </c>
      <c r="BE62" s="111">
        <f t="shared" si="11"/>
        <v>0</v>
      </c>
      <c r="CZ62" s="111">
        <v>0</v>
      </c>
    </row>
    <row r="63" spans="1:104" ht="12.75">
      <c r="A63" s="130">
        <v>52</v>
      </c>
      <c r="B63" s="131" t="s">
        <v>177</v>
      </c>
      <c r="C63" s="132" t="s">
        <v>178</v>
      </c>
      <c r="D63" s="133" t="s">
        <v>78</v>
      </c>
      <c r="E63" s="134">
        <v>20</v>
      </c>
      <c r="F63" s="134">
        <v>0</v>
      </c>
      <c r="G63" s="135">
        <f t="shared" si="6"/>
        <v>0</v>
      </c>
      <c r="H63" s="128" t="s">
        <v>267</v>
      </c>
      <c r="I63" s="126">
        <v>20</v>
      </c>
      <c r="J63" s="128" t="s">
        <v>271</v>
      </c>
      <c r="O63" s="129">
        <v>2</v>
      </c>
      <c r="AA63" s="111">
        <v>12</v>
      </c>
      <c r="AB63" s="111">
        <v>0</v>
      </c>
      <c r="AC63" s="111">
        <v>52</v>
      </c>
      <c r="AZ63" s="111">
        <v>4</v>
      </c>
      <c r="BA63" s="111">
        <f t="shared" si="7"/>
        <v>0</v>
      </c>
      <c r="BB63" s="111">
        <f t="shared" si="8"/>
        <v>0</v>
      </c>
      <c r="BC63" s="111">
        <f t="shared" si="9"/>
        <v>0</v>
      </c>
      <c r="BD63" s="111">
        <f t="shared" si="10"/>
        <v>0</v>
      </c>
      <c r="BE63" s="111">
        <f t="shared" si="11"/>
        <v>0</v>
      </c>
      <c r="CZ63" s="111">
        <v>0</v>
      </c>
    </row>
    <row r="64" spans="1:104" ht="22.5">
      <c r="A64" s="130">
        <v>53</v>
      </c>
      <c r="B64" s="131" t="s">
        <v>179</v>
      </c>
      <c r="C64" s="132" t="s">
        <v>180</v>
      </c>
      <c r="D64" s="133" t="s">
        <v>67</v>
      </c>
      <c r="E64" s="134">
        <v>1</v>
      </c>
      <c r="F64" s="134">
        <v>0</v>
      </c>
      <c r="G64" s="135">
        <f t="shared" si="6"/>
        <v>0</v>
      </c>
      <c r="H64" s="128" t="s">
        <v>267</v>
      </c>
      <c r="I64" s="126">
        <v>1</v>
      </c>
      <c r="J64" s="128" t="s">
        <v>271</v>
      </c>
      <c r="O64" s="129">
        <v>2</v>
      </c>
      <c r="AA64" s="111">
        <v>12</v>
      </c>
      <c r="AB64" s="111">
        <v>0</v>
      </c>
      <c r="AC64" s="111">
        <v>53</v>
      </c>
      <c r="AZ64" s="111">
        <v>4</v>
      </c>
      <c r="BA64" s="111">
        <f t="shared" si="7"/>
        <v>0</v>
      </c>
      <c r="BB64" s="111">
        <f t="shared" si="8"/>
        <v>0</v>
      </c>
      <c r="BC64" s="111">
        <f t="shared" si="9"/>
        <v>0</v>
      </c>
      <c r="BD64" s="111">
        <f t="shared" si="10"/>
        <v>0</v>
      </c>
      <c r="BE64" s="111">
        <f t="shared" si="11"/>
        <v>0</v>
      </c>
      <c r="CZ64" s="111">
        <v>0</v>
      </c>
    </row>
    <row r="65" spans="1:104" ht="12.75">
      <c r="A65" s="130">
        <v>54</v>
      </c>
      <c r="B65" s="131" t="s">
        <v>181</v>
      </c>
      <c r="C65" s="132" t="s">
        <v>182</v>
      </c>
      <c r="D65" s="133" t="s">
        <v>78</v>
      </c>
      <c r="E65" s="134">
        <v>2722</v>
      </c>
      <c r="F65" s="134">
        <v>0</v>
      </c>
      <c r="G65" s="135">
        <f t="shared" si="6"/>
        <v>0</v>
      </c>
      <c r="H65" s="128" t="s">
        <v>267</v>
      </c>
      <c r="I65" s="126" t="s">
        <v>306</v>
      </c>
      <c r="J65" s="128" t="s">
        <v>271</v>
      </c>
      <c r="O65" s="129">
        <v>2</v>
      </c>
      <c r="AA65" s="111">
        <v>12</v>
      </c>
      <c r="AB65" s="111">
        <v>0</v>
      </c>
      <c r="AC65" s="111">
        <v>54</v>
      </c>
      <c r="AZ65" s="111">
        <v>4</v>
      </c>
      <c r="BA65" s="111">
        <f t="shared" si="7"/>
        <v>0</v>
      </c>
      <c r="BB65" s="111">
        <f t="shared" si="8"/>
        <v>0</v>
      </c>
      <c r="BC65" s="111">
        <f t="shared" si="9"/>
        <v>0</v>
      </c>
      <c r="BD65" s="111">
        <f t="shared" si="10"/>
        <v>0</v>
      </c>
      <c r="BE65" s="111">
        <f t="shared" si="11"/>
        <v>0</v>
      </c>
      <c r="CZ65" s="111">
        <v>0</v>
      </c>
    </row>
    <row r="66" spans="1:104" ht="22.5">
      <c r="A66" s="130">
        <v>55</v>
      </c>
      <c r="B66" s="131" t="s">
        <v>183</v>
      </c>
      <c r="C66" s="132" t="s">
        <v>184</v>
      </c>
      <c r="D66" s="133" t="s">
        <v>78</v>
      </c>
      <c r="E66" s="134">
        <v>402</v>
      </c>
      <c r="F66" s="134">
        <v>0</v>
      </c>
      <c r="G66" s="135">
        <f t="shared" si="6"/>
        <v>0</v>
      </c>
      <c r="H66" s="128" t="s">
        <v>267</v>
      </c>
      <c r="I66" s="126" t="s">
        <v>307</v>
      </c>
      <c r="J66" s="128" t="s">
        <v>271</v>
      </c>
      <c r="O66" s="129">
        <v>2</v>
      </c>
      <c r="AA66" s="111">
        <v>12</v>
      </c>
      <c r="AB66" s="111">
        <v>0</v>
      </c>
      <c r="AC66" s="111">
        <v>55</v>
      </c>
      <c r="AZ66" s="111">
        <v>4</v>
      </c>
      <c r="BA66" s="111">
        <f t="shared" si="7"/>
        <v>0</v>
      </c>
      <c r="BB66" s="111">
        <f t="shared" si="8"/>
        <v>0</v>
      </c>
      <c r="BC66" s="111">
        <f t="shared" si="9"/>
        <v>0</v>
      </c>
      <c r="BD66" s="111">
        <f t="shared" si="10"/>
        <v>0</v>
      </c>
      <c r="BE66" s="111">
        <f t="shared" si="11"/>
        <v>0</v>
      </c>
      <c r="CZ66" s="111">
        <v>0.00014</v>
      </c>
    </row>
    <row r="67" spans="1:104" ht="22.5">
      <c r="A67" s="130">
        <v>56</v>
      </c>
      <c r="B67" s="131" t="s">
        <v>185</v>
      </c>
      <c r="C67" s="132" t="s">
        <v>186</v>
      </c>
      <c r="D67" s="133" t="s">
        <v>78</v>
      </c>
      <c r="E67" s="134">
        <v>637</v>
      </c>
      <c r="F67" s="134">
        <v>0</v>
      </c>
      <c r="G67" s="135">
        <f t="shared" si="6"/>
        <v>0</v>
      </c>
      <c r="H67" s="128" t="s">
        <v>267</v>
      </c>
      <c r="I67" s="126" t="s">
        <v>308</v>
      </c>
      <c r="J67" s="128" t="s">
        <v>269</v>
      </c>
      <c r="O67" s="129">
        <v>2</v>
      </c>
      <c r="AA67" s="111">
        <v>12</v>
      </c>
      <c r="AB67" s="111">
        <v>0</v>
      </c>
      <c r="AC67" s="111">
        <v>56</v>
      </c>
      <c r="AZ67" s="111">
        <v>4</v>
      </c>
      <c r="BA67" s="111">
        <f t="shared" si="7"/>
        <v>0</v>
      </c>
      <c r="BB67" s="111">
        <f t="shared" si="8"/>
        <v>0</v>
      </c>
      <c r="BC67" s="111">
        <f t="shared" si="9"/>
        <v>0</v>
      </c>
      <c r="BD67" s="111">
        <f t="shared" si="10"/>
        <v>0</v>
      </c>
      <c r="BE67" s="111">
        <f t="shared" si="11"/>
        <v>0</v>
      </c>
      <c r="CZ67" s="111">
        <v>0.00016</v>
      </c>
    </row>
    <row r="68" spans="1:104" ht="22.5">
      <c r="A68" s="130">
        <v>57</v>
      </c>
      <c r="B68" s="131" t="s">
        <v>187</v>
      </c>
      <c r="C68" s="132" t="s">
        <v>188</v>
      </c>
      <c r="D68" s="133" t="s">
        <v>78</v>
      </c>
      <c r="E68" s="134">
        <v>4246</v>
      </c>
      <c r="F68" s="134">
        <v>0</v>
      </c>
      <c r="G68" s="135">
        <f t="shared" si="6"/>
        <v>0</v>
      </c>
      <c r="H68" s="128" t="s">
        <v>267</v>
      </c>
      <c r="I68" s="126" t="s">
        <v>309</v>
      </c>
      <c r="J68" s="128" t="s">
        <v>269</v>
      </c>
      <c r="O68" s="129">
        <v>2</v>
      </c>
      <c r="AA68" s="111">
        <v>12</v>
      </c>
      <c r="AB68" s="111">
        <v>0</v>
      </c>
      <c r="AC68" s="111">
        <v>57</v>
      </c>
      <c r="AZ68" s="111">
        <v>4</v>
      </c>
      <c r="BA68" s="111">
        <f t="shared" si="7"/>
        <v>0</v>
      </c>
      <c r="BB68" s="111">
        <f t="shared" si="8"/>
        <v>0</v>
      </c>
      <c r="BC68" s="111">
        <f t="shared" si="9"/>
        <v>0</v>
      </c>
      <c r="BD68" s="111">
        <f t="shared" si="10"/>
        <v>0</v>
      </c>
      <c r="BE68" s="111">
        <f t="shared" si="11"/>
        <v>0</v>
      </c>
      <c r="CZ68" s="111">
        <v>0.00017</v>
      </c>
    </row>
    <row r="69" spans="1:104" ht="22.5">
      <c r="A69" s="130">
        <v>58</v>
      </c>
      <c r="B69" s="131" t="s">
        <v>189</v>
      </c>
      <c r="C69" s="132" t="s">
        <v>190</v>
      </c>
      <c r="D69" s="133" t="s">
        <v>78</v>
      </c>
      <c r="E69" s="134">
        <v>5968</v>
      </c>
      <c r="F69" s="134">
        <v>0</v>
      </c>
      <c r="G69" s="135">
        <f t="shared" si="6"/>
        <v>0</v>
      </c>
      <c r="H69" s="128" t="s">
        <v>267</v>
      </c>
      <c r="I69" s="126" t="s">
        <v>310</v>
      </c>
      <c r="J69" s="128" t="s">
        <v>269</v>
      </c>
      <c r="O69" s="129">
        <v>2</v>
      </c>
      <c r="AA69" s="111">
        <v>12</v>
      </c>
      <c r="AB69" s="111">
        <v>0</v>
      </c>
      <c r="AC69" s="111">
        <v>58</v>
      </c>
      <c r="AZ69" s="111">
        <v>4</v>
      </c>
      <c r="BA69" s="111">
        <f t="shared" si="7"/>
        <v>0</v>
      </c>
      <c r="BB69" s="111">
        <f t="shared" si="8"/>
        <v>0</v>
      </c>
      <c r="BC69" s="111">
        <f t="shared" si="9"/>
        <v>0</v>
      </c>
      <c r="BD69" s="111">
        <f t="shared" si="10"/>
        <v>0</v>
      </c>
      <c r="BE69" s="111">
        <f t="shared" si="11"/>
        <v>0</v>
      </c>
      <c r="CZ69" s="111">
        <v>0.00023</v>
      </c>
    </row>
    <row r="70" spans="1:104" ht="22.5">
      <c r="A70" s="130">
        <v>59</v>
      </c>
      <c r="B70" s="131" t="s">
        <v>191</v>
      </c>
      <c r="C70" s="132" t="s">
        <v>192</v>
      </c>
      <c r="D70" s="133" t="s">
        <v>78</v>
      </c>
      <c r="E70" s="134">
        <v>87</v>
      </c>
      <c r="F70" s="134">
        <v>0</v>
      </c>
      <c r="G70" s="135">
        <f t="shared" si="6"/>
        <v>0</v>
      </c>
      <c r="H70" s="128" t="s">
        <v>267</v>
      </c>
      <c r="I70" s="126" t="s">
        <v>311</v>
      </c>
      <c r="J70" s="128" t="s">
        <v>269</v>
      </c>
      <c r="O70" s="129">
        <v>2</v>
      </c>
      <c r="AA70" s="111">
        <v>12</v>
      </c>
      <c r="AB70" s="111">
        <v>0</v>
      </c>
      <c r="AC70" s="111">
        <v>59</v>
      </c>
      <c r="AZ70" s="111">
        <v>4</v>
      </c>
      <c r="BA70" s="111">
        <f t="shared" si="7"/>
        <v>0</v>
      </c>
      <c r="BB70" s="111">
        <f t="shared" si="8"/>
        <v>0</v>
      </c>
      <c r="BC70" s="111">
        <f t="shared" si="9"/>
        <v>0</v>
      </c>
      <c r="BD70" s="111">
        <f t="shared" si="10"/>
        <v>0</v>
      </c>
      <c r="BE70" s="111">
        <f t="shared" si="11"/>
        <v>0</v>
      </c>
      <c r="CZ70" s="111">
        <v>0.00064</v>
      </c>
    </row>
    <row r="71" spans="1:104" ht="22.5">
      <c r="A71" s="130">
        <v>60</v>
      </c>
      <c r="B71" s="131" t="s">
        <v>193</v>
      </c>
      <c r="C71" s="132" t="s">
        <v>194</v>
      </c>
      <c r="D71" s="133" t="s">
        <v>78</v>
      </c>
      <c r="E71" s="134">
        <v>45</v>
      </c>
      <c r="F71" s="134">
        <v>0</v>
      </c>
      <c r="G71" s="135">
        <f t="shared" si="6"/>
        <v>0</v>
      </c>
      <c r="H71" s="128" t="s">
        <v>267</v>
      </c>
      <c r="I71" s="126" t="s">
        <v>312</v>
      </c>
      <c r="J71" s="128" t="s">
        <v>269</v>
      </c>
      <c r="O71" s="129">
        <v>2</v>
      </c>
      <c r="AA71" s="111">
        <v>12</v>
      </c>
      <c r="AB71" s="111">
        <v>0</v>
      </c>
      <c r="AC71" s="111">
        <v>60</v>
      </c>
      <c r="AZ71" s="111">
        <v>4</v>
      </c>
      <c r="BA71" s="111">
        <f t="shared" si="7"/>
        <v>0</v>
      </c>
      <c r="BB71" s="111">
        <f t="shared" si="8"/>
        <v>0</v>
      </c>
      <c r="BC71" s="111">
        <f t="shared" si="9"/>
        <v>0</v>
      </c>
      <c r="BD71" s="111">
        <f t="shared" si="10"/>
        <v>0</v>
      </c>
      <c r="BE71" s="111">
        <f t="shared" si="11"/>
        <v>0</v>
      </c>
      <c r="CZ71" s="111">
        <v>0.00022</v>
      </c>
    </row>
    <row r="72" spans="1:104" ht="22.5">
      <c r="A72" s="130">
        <v>61</v>
      </c>
      <c r="B72" s="131" t="s">
        <v>195</v>
      </c>
      <c r="C72" s="132" t="s">
        <v>196</v>
      </c>
      <c r="D72" s="133" t="s">
        <v>78</v>
      </c>
      <c r="E72" s="134">
        <v>36</v>
      </c>
      <c r="F72" s="134">
        <v>0</v>
      </c>
      <c r="G72" s="135">
        <f t="shared" si="6"/>
        <v>0</v>
      </c>
      <c r="H72" s="128" t="s">
        <v>267</v>
      </c>
      <c r="I72" s="126" t="s">
        <v>313</v>
      </c>
      <c r="J72" s="128" t="s">
        <v>269</v>
      </c>
      <c r="O72" s="129">
        <v>2</v>
      </c>
      <c r="AA72" s="111">
        <v>12</v>
      </c>
      <c r="AB72" s="111">
        <v>0</v>
      </c>
      <c r="AC72" s="111">
        <v>61</v>
      </c>
      <c r="AZ72" s="111">
        <v>4</v>
      </c>
      <c r="BA72" s="111">
        <f t="shared" si="7"/>
        <v>0</v>
      </c>
      <c r="BB72" s="111">
        <f t="shared" si="8"/>
        <v>0</v>
      </c>
      <c r="BC72" s="111">
        <f t="shared" si="9"/>
        <v>0</v>
      </c>
      <c r="BD72" s="111">
        <f t="shared" si="10"/>
        <v>0</v>
      </c>
      <c r="BE72" s="111">
        <f t="shared" si="11"/>
        <v>0</v>
      </c>
      <c r="CZ72" s="111">
        <v>0.00032</v>
      </c>
    </row>
    <row r="73" spans="1:104" ht="22.5">
      <c r="A73" s="130">
        <v>62</v>
      </c>
      <c r="B73" s="131" t="s">
        <v>197</v>
      </c>
      <c r="C73" s="132" t="s">
        <v>198</v>
      </c>
      <c r="D73" s="133" t="s">
        <v>78</v>
      </c>
      <c r="E73" s="134">
        <v>48</v>
      </c>
      <c r="F73" s="134">
        <v>0</v>
      </c>
      <c r="G73" s="135">
        <f t="shared" si="6"/>
        <v>0</v>
      </c>
      <c r="H73" s="128" t="s">
        <v>267</v>
      </c>
      <c r="I73" s="126" t="s">
        <v>314</v>
      </c>
      <c r="J73" s="128" t="s">
        <v>269</v>
      </c>
      <c r="O73" s="129">
        <v>2</v>
      </c>
      <c r="AA73" s="111">
        <v>12</v>
      </c>
      <c r="AB73" s="111">
        <v>0</v>
      </c>
      <c r="AC73" s="111">
        <v>62</v>
      </c>
      <c r="AZ73" s="111">
        <v>4</v>
      </c>
      <c r="BA73" s="111">
        <f t="shared" si="7"/>
        <v>0</v>
      </c>
      <c r="BB73" s="111">
        <f t="shared" si="8"/>
        <v>0</v>
      </c>
      <c r="BC73" s="111">
        <f t="shared" si="9"/>
        <v>0</v>
      </c>
      <c r="BD73" s="111">
        <f t="shared" si="10"/>
        <v>0</v>
      </c>
      <c r="BE73" s="111">
        <f t="shared" si="11"/>
        <v>0</v>
      </c>
      <c r="CZ73" s="111">
        <v>0.00056</v>
      </c>
    </row>
    <row r="74" spans="1:104" ht="22.5">
      <c r="A74" s="130">
        <v>63</v>
      </c>
      <c r="B74" s="131" t="s">
        <v>199</v>
      </c>
      <c r="C74" s="132" t="s">
        <v>200</v>
      </c>
      <c r="D74" s="133" t="s">
        <v>78</v>
      </c>
      <c r="E74" s="134">
        <v>274</v>
      </c>
      <c r="F74" s="134">
        <v>0</v>
      </c>
      <c r="G74" s="135">
        <f t="shared" si="6"/>
        <v>0</v>
      </c>
      <c r="H74" s="128" t="s">
        <v>267</v>
      </c>
      <c r="I74" s="126" t="s">
        <v>315</v>
      </c>
      <c r="J74" s="128" t="s">
        <v>269</v>
      </c>
      <c r="O74" s="129">
        <v>2</v>
      </c>
      <c r="AA74" s="111">
        <v>12</v>
      </c>
      <c r="AB74" s="111">
        <v>0</v>
      </c>
      <c r="AC74" s="111">
        <v>63</v>
      </c>
      <c r="AZ74" s="111">
        <v>4</v>
      </c>
      <c r="BA74" s="111">
        <f t="shared" si="7"/>
        <v>0</v>
      </c>
      <c r="BB74" s="111">
        <f t="shared" si="8"/>
        <v>0</v>
      </c>
      <c r="BC74" s="111">
        <f t="shared" si="9"/>
        <v>0</v>
      </c>
      <c r="BD74" s="111">
        <f t="shared" si="10"/>
        <v>0</v>
      </c>
      <c r="BE74" s="111">
        <f t="shared" si="11"/>
        <v>0</v>
      </c>
      <c r="CZ74" s="111">
        <v>5E-05</v>
      </c>
    </row>
    <row r="75" spans="1:104" ht="22.5">
      <c r="A75" s="130">
        <v>64</v>
      </c>
      <c r="B75" s="131" t="s">
        <v>201</v>
      </c>
      <c r="C75" s="132" t="s">
        <v>202</v>
      </c>
      <c r="D75" s="133" t="s">
        <v>78</v>
      </c>
      <c r="E75" s="134">
        <v>346</v>
      </c>
      <c r="F75" s="134">
        <v>0</v>
      </c>
      <c r="G75" s="135">
        <f t="shared" si="6"/>
        <v>0</v>
      </c>
      <c r="H75" s="128" t="s">
        <v>267</v>
      </c>
      <c r="I75" s="126" t="s">
        <v>316</v>
      </c>
      <c r="J75" s="128" t="s">
        <v>269</v>
      </c>
      <c r="O75" s="129">
        <v>2</v>
      </c>
      <c r="AA75" s="111">
        <v>12</v>
      </c>
      <c r="AB75" s="111">
        <v>0</v>
      </c>
      <c r="AC75" s="111">
        <v>64</v>
      </c>
      <c r="AZ75" s="111">
        <v>4</v>
      </c>
      <c r="BA75" s="111">
        <f t="shared" si="7"/>
        <v>0</v>
      </c>
      <c r="BB75" s="111">
        <f t="shared" si="8"/>
        <v>0</v>
      </c>
      <c r="BC75" s="111">
        <f t="shared" si="9"/>
        <v>0</v>
      </c>
      <c r="BD75" s="111">
        <f t="shared" si="10"/>
        <v>0</v>
      </c>
      <c r="BE75" s="111">
        <f t="shared" si="11"/>
        <v>0</v>
      </c>
      <c r="CZ75" s="111">
        <v>0.00013</v>
      </c>
    </row>
    <row r="76" spans="1:104" ht="22.5">
      <c r="A76" s="130">
        <v>65</v>
      </c>
      <c r="B76" s="131" t="s">
        <v>203</v>
      </c>
      <c r="C76" s="132" t="s">
        <v>204</v>
      </c>
      <c r="D76" s="133" t="s">
        <v>78</v>
      </c>
      <c r="E76" s="134">
        <v>42</v>
      </c>
      <c r="F76" s="134">
        <v>0</v>
      </c>
      <c r="G76" s="135">
        <f t="shared" si="6"/>
        <v>0</v>
      </c>
      <c r="H76" s="128" t="s">
        <v>267</v>
      </c>
      <c r="I76" s="126" t="s">
        <v>317</v>
      </c>
      <c r="J76" s="128" t="s">
        <v>269</v>
      </c>
      <c r="O76" s="129">
        <v>2</v>
      </c>
      <c r="AA76" s="111">
        <v>12</v>
      </c>
      <c r="AB76" s="111">
        <v>0</v>
      </c>
      <c r="AC76" s="111">
        <v>65</v>
      </c>
      <c r="AZ76" s="111">
        <v>4</v>
      </c>
      <c r="BA76" s="111">
        <f t="shared" si="7"/>
        <v>0</v>
      </c>
      <c r="BB76" s="111">
        <f t="shared" si="8"/>
        <v>0</v>
      </c>
      <c r="BC76" s="111">
        <f t="shared" si="9"/>
        <v>0</v>
      </c>
      <c r="BD76" s="111">
        <f t="shared" si="10"/>
        <v>0</v>
      </c>
      <c r="BE76" s="111">
        <f t="shared" si="11"/>
        <v>0</v>
      </c>
      <c r="CZ76" s="111">
        <v>0.00029</v>
      </c>
    </row>
    <row r="77" spans="1:104" ht="22.5">
      <c r="A77" s="130">
        <v>66</v>
      </c>
      <c r="B77" s="131" t="s">
        <v>205</v>
      </c>
      <c r="C77" s="132" t="s">
        <v>206</v>
      </c>
      <c r="D77" s="133" t="s">
        <v>78</v>
      </c>
      <c r="E77" s="134">
        <v>16</v>
      </c>
      <c r="F77" s="134">
        <v>0</v>
      </c>
      <c r="G77" s="135">
        <f t="shared" si="6"/>
        <v>0</v>
      </c>
      <c r="H77" s="128" t="s">
        <v>267</v>
      </c>
      <c r="I77" s="126">
        <v>16</v>
      </c>
      <c r="J77" s="128" t="s">
        <v>269</v>
      </c>
      <c r="O77" s="129">
        <v>2</v>
      </c>
      <c r="AA77" s="111">
        <v>12</v>
      </c>
      <c r="AB77" s="111">
        <v>0</v>
      </c>
      <c r="AC77" s="111">
        <v>66</v>
      </c>
      <c r="AZ77" s="111">
        <v>4</v>
      </c>
      <c r="BA77" s="111">
        <f t="shared" si="7"/>
        <v>0</v>
      </c>
      <c r="BB77" s="111">
        <f t="shared" si="8"/>
        <v>0</v>
      </c>
      <c r="BC77" s="111">
        <f t="shared" si="9"/>
        <v>0</v>
      </c>
      <c r="BD77" s="111">
        <f t="shared" si="10"/>
        <v>0</v>
      </c>
      <c r="BE77" s="111">
        <f t="shared" si="11"/>
        <v>0</v>
      </c>
      <c r="CZ77" s="111">
        <v>0.00236</v>
      </c>
    </row>
    <row r="78" spans="1:104" ht="12.75">
      <c r="A78" s="130">
        <v>67</v>
      </c>
      <c r="B78" s="131" t="s">
        <v>207</v>
      </c>
      <c r="C78" s="132" t="s">
        <v>208</v>
      </c>
      <c r="D78" s="133" t="s">
        <v>67</v>
      </c>
      <c r="E78" s="134">
        <v>1</v>
      </c>
      <c r="F78" s="134">
        <v>0</v>
      </c>
      <c r="G78" s="135">
        <f t="shared" si="6"/>
        <v>0</v>
      </c>
      <c r="H78" s="128" t="s">
        <v>267</v>
      </c>
      <c r="I78" s="126">
        <v>1</v>
      </c>
      <c r="J78" s="128" t="s">
        <v>271</v>
      </c>
      <c r="O78" s="129">
        <v>2</v>
      </c>
      <c r="AA78" s="111">
        <v>12</v>
      </c>
      <c r="AB78" s="111">
        <v>0</v>
      </c>
      <c r="AC78" s="111">
        <v>67</v>
      </c>
      <c r="AZ78" s="111">
        <v>4</v>
      </c>
      <c r="BA78" s="111">
        <f t="shared" si="7"/>
        <v>0</v>
      </c>
      <c r="BB78" s="111">
        <f t="shared" si="8"/>
        <v>0</v>
      </c>
      <c r="BC78" s="111">
        <f t="shared" si="9"/>
        <v>0</v>
      </c>
      <c r="BD78" s="111">
        <f t="shared" si="10"/>
        <v>0</v>
      </c>
      <c r="BE78" s="111">
        <f t="shared" si="11"/>
        <v>0</v>
      </c>
      <c r="CZ78" s="111">
        <v>0</v>
      </c>
    </row>
    <row r="79" spans="1:104" ht="22.5">
      <c r="A79" s="130">
        <v>68</v>
      </c>
      <c r="B79" s="131" t="s">
        <v>209</v>
      </c>
      <c r="C79" s="132" t="s">
        <v>210</v>
      </c>
      <c r="D79" s="133" t="s">
        <v>110</v>
      </c>
      <c r="E79" s="134">
        <v>51</v>
      </c>
      <c r="F79" s="134">
        <v>0</v>
      </c>
      <c r="G79" s="135">
        <f aca="true" t="shared" si="12" ref="G79:G97">E79*F79</f>
        <v>0</v>
      </c>
      <c r="H79" s="128" t="s">
        <v>267</v>
      </c>
      <c r="I79" s="126" t="s">
        <v>318</v>
      </c>
      <c r="J79" s="128" t="s">
        <v>269</v>
      </c>
      <c r="O79" s="129">
        <v>2</v>
      </c>
      <c r="AA79" s="111">
        <v>12</v>
      </c>
      <c r="AB79" s="111">
        <v>0</v>
      </c>
      <c r="AC79" s="111">
        <v>68</v>
      </c>
      <c r="AZ79" s="111">
        <v>4</v>
      </c>
      <c r="BA79" s="111">
        <f aca="true" t="shared" si="13" ref="BA79:BA97">IF(AZ79=1,G79,0)</f>
        <v>0</v>
      </c>
      <c r="BB79" s="111">
        <f aca="true" t="shared" si="14" ref="BB79:BB97">IF(AZ79=2,G79,0)</f>
        <v>0</v>
      </c>
      <c r="BC79" s="111">
        <f aca="true" t="shared" si="15" ref="BC79:BC97">IF(AZ79=3,G79,0)</f>
        <v>0</v>
      </c>
      <c r="BD79" s="111">
        <f aca="true" t="shared" si="16" ref="BD79:BD97">IF(AZ79=4,G79,0)</f>
        <v>0</v>
      </c>
      <c r="BE79" s="111">
        <f aca="true" t="shared" si="17" ref="BE79:BE97">IF(AZ79=5,G79,0)</f>
        <v>0</v>
      </c>
      <c r="CZ79" s="111">
        <v>0.00025</v>
      </c>
    </row>
    <row r="80" spans="1:104" ht="12.75">
      <c r="A80" s="130">
        <v>69</v>
      </c>
      <c r="B80" s="131" t="s">
        <v>211</v>
      </c>
      <c r="C80" s="132" t="s">
        <v>212</v>
      </c>
      <c r="D80" s="133" t="s">
        <v>110</v>
      </c>
      <c r="E80" s="134">
        <v>820</v>
      </c>
      <c r="F80" s="134">
        <v>0</v>
      </c>
      <c r="G80" s="135">
        <f t="shared" si="12"/>
        <v>0</v>
      </c>
      <c r="H80" s="128" t="s">
        <v>267</v>
      </c>
      <c r="I80" s="126" t="s">
        <v>319</v>
      </c>
      <c r="J80" s="128" t="s">
        <v>269</v>
      </c>
      <c r="O80" s="129">
        <v>2</v>
      </c>
      <c r="AA80" s="111">
        <v>12</v>
      </c>
      <c r="AB80" s="111">
        <v>0</v>
      </c>
      <c r="AC80" s="111">
        <v>69</v>
      </c>
      <c r="AZ80" s="111">
        <v>4</v>
      </c>
      <c r="BA80" s="111">
        <f t="shared" si="13"/>
        <v>0</v>
      </c>
      <c r="BB80" s="111">
        <f t="shared" si="14"/>
        <v>0</v>
      </c>
      <c r="BC80" s="111">
        <f t="shared" si="15"/>
        <v>0</v>
      </c>
      <c r="BD80" s="111">
        <f t="shared" si="16"/>
        <v>0</v>
      </c>
      <c r="BE80" s="111">
        <f t="shared" si="17"/>
        <v>0</v>
      </c>
      <c r="CZ80" s="111">
        <v>0</v>
      </c>
    </row>
    <row r="81" spans="1:104" ht="12.75">
      <c r="A81" s="130">
        <v>70</v>
      </c>
      <c r="B81" s="131" t="s">
        <v>213</v>
      </c>
      <c r="C81" s="132" t="s">
        <v>214</v>
      </c>
      <c r="D81" s="133" t="s">
        <v>110</v>
      </c>
      <c r="E81" s="134">
        <v>60</v>
      </c>
      <c r="F81" s="134">
        <v>0</v>
      </c>
      <c r="G81" s="135">
        <f t="shared" si="12"/>
        <v>0</v>
      </c>
      <c r="H81" s="128" t="s">
        <v>267</v>
      </c>
      <c r="I81" s="126" t="s">
        <v>320</v>
      </c>
      <c r="J81" s="128" t="s">
        <v>269</v>
      </c>
      <c r="O81" s="129">
        <v>2</v>
      </c>
      <c r="AA81" s="111">
        <v>12</v>
      </c>
      <c r="AB81" s="111">
        <v>0</v>
      </c>
      <c r="AC81" s="111">
        <v>70</v>
      </c>
      <c r="AZ81" s="111">
        <v>4</v>
      </c>
      <c r="BA81" s="111">
        <f t="shared" si="13"/>
        <v>0</v>
      </c>
      <c r="BB81" s="111">
        <f t="shared" si="14"/>
        <v>0</v>
      </c>
      <c r="BC81" s="111">
        <f t="shared" si="15"/>
        <v>0</v>
      </c>
      <c r="BD81" s="111">
        <f t="shared" si="16"/>
        <v>0</v>
      </c>
      <c r="BE81" s="111">
        <f t="shared" si="17"/>
        <v>0</v>
      </c>
      <c r="CZ81" s="111">
        <v>0</v>
      </c>
    </row>
    <row r="82" spans="1:104" ht="12.75">
      <c r="A82" s="130">
        <v>71</v>
      </c>
      <c r="B82" s="131" t="s">
        <v>215</v>
      </c>
      <c r="C82" s="132" t="s">
        <v>216</v>
      </c>
      <c r="D82" s="133" t="s">
        <v>110</v>
      </c>
      <c r="E82" s="134">
        <v>6</v>
      </c>
      <c r="F82" s="134">
        <v>0</v>
      </c>
      <c r="G82" s="135">
        <f t="shared" si="12"/>
        <v>0</v>
      </c>
      <c r="H82" s="128" t="s">
        <v>267</v>
      </c>
      <c r="I82" s="126">
        <v>6</v>
      </c>
      <c r="J82" s="128" t="s">
        <v>269</v>
      </c>
      <c r="O82" s="129">
        <v>2</v>
      </c>
      <c r="AA82" s="111">
        <v>12</v>
      </c>
      <c r="AB82" s="111">
        <v>0</v>
      </c>
      <c r="AC82" s="111">
        <v>71</v>
      </c>
      <c r="AZ82" s="111">
        <v>4</v>
      </c>
      <c r="BA82" s="111">
        <f t="shared" si="13"/>
        <v>0</v>
      </c>
      <c r="BB82" s="111">
        <f t="shared" si="14"/>
        <v>0</v>
      </c>
      <c r="BC82" s="111">
        <f t="shared" si="15"/>
        <v>0</v>
      </c>
      <c r="BD82" s="111">
        <f t="shared" si="16"/>
        <v>0</v>
      </c>
      <c r="BE82" s="111">
        <f t="shared" si="17"/>
        <v>0</v>
      </c>
      <c r="CZ82" s="111">
        <v>0</v>
      </c>
    </row>
    <row r="83" spans="1:104" ht="12.75">
      <c r="A83" s="130">
        <v>72</v>
      </c>
      <c r="B83" s="131" t="s">
        <v>217</v>
      </c>
      <c r="C83" s="132" t="s">
        <v>218</v>
      </c>
      <c r="D83" s="133" t="s">
        <v>110</v>
      </c>
      <c r="E83" s="134">
        <v>2</v>
      </c>
      <c r="F83" s="134">
        <v>0</v>
      </c>
      <c r="G83" s="135">
        <f t="shared" si="12"/>
        <v>0</v>
      </c>
      <c r="H83" s="128" t="s">
        <v>267</v>
      </c>
      <c r="I83" s="126">
        <v>2</v>
      </c>
      <c r="J83" s="128" t="s">
        <v>269</v>
      </c>
      <c r="O83" s="129">
        <v>2</v>
      </c>
      <c r="AA83" s="111">
        <v>12</v>
      </c>
      <c r="AB83" s="111">
        <v>0</v>
      </c>
      <c r="AC83" s="111">
        <v>72</v>
      </c>
      <c r="AZ83" s="111">
        <v>4</v>
      </c>
      <c r="BA83" s="111">
        <f t="shared" si="13"/>
        <v>0</v>
      </c>
      <c r="BB83" s="111">
        <f t="shared" si="14"/>
        <v>0</v>
      </c>
      <c r="BC83" s="111">
        <f t="shared" si="15"/>
        <v>0</v>
      </c>
      <c r="BD83" s="111">
        <f t="shared" si="16"/>
        <v>0</v>
      </c>
      <c r="BE83" s="111">
        <f t="shared" si="17"/>
        <v>0</v>
      </c>
      <c r="CZ83" s="111">
        <v>0</v>
      </c>
    </row>
    <row r="84" spans="1:104" ht="12.75">
      <c r="A84" s="130">
        <v>73</v>
      </c>
      <c r="B84" s="131" t="s">
        <v>219</v>
      </c>
      <c r="C84" s="132" t="s">
        <v>220</v>
      </c>
      <c r="D84" s="133" t="s">
        <v>110</v>
      </c>
      <c r="E84" s="134">
        <v>6</v>
      </c>
      <c r="F84" s="134">
        <v>0</v>
      </c>
      <c r="G84" s="135">
        <f t="shared" si="12"/>
        <v>0</v>
      </c>
      <c r="H84" s="128" t="s">
        <v>267</v>
      </c>
      <c r="I84" s="126">
        <v>6</v>
      </c>
      <c r="J84" s="128" t="s">
        <v>269</v>
      </c>
      <c r="O84" s="129">
        <v>2</v>
      </c>
      <c r="AA84" s="111">
        <v>12</v>
      </c>
      <c r="AB84" s="111">
        <v>0</v>
      </c>
      <c r="AC84" s="111">
        <v>73</v>
      </c>
      <c r="AZ84" s="111">
        <v>4</v>
      </c>
      <c r="BA84" s="111">
        <f t="shared" si="13"/>
        <v>0</v>
      </c>
      <c r="BB84" s="111">
        <f t="shared" si="14"/>
        <v>0</v>
      </c>
      <c r="BC84" s="111">
        <f t="shared" si="15"/>
        <v>0</v>
      </c>
      <c r="BD84" s="111">
        <f t="shared" si="16"/>
        <v>0</v>
      </c>
      <c r="BE84" s="111">
        <f t="shared" si="17"/>
        <v>0</v>
      </c>
      <c r="CZ84" s="111">
        <v>0</v>
      </c>
    </row>
    <row r="85" spans="1:104" ht="22.5">
      <c r="A85" s="130">
        <v>74</v>
      </c>
      <c r="B85" s="131" t="s">
        <v>221</v>
      </c>
      <c r="C85" s="132" t="s">
        <v>222</v>
      </c>
      <c r="D85" s="133" t="s">
        <v>78</v>
      </c>
      <c r="E85" s="134">
        <v>2840</v>
      </c>
      <c r="F85" s="134">
        <v>0</v>
      </c>
      <c r="G85" s="135">
        <f t="shared" si="12"/>
        <v>0</v>
      </c>
      <c r="H85" s="128" t="s">
        <v>267</v>
      </c>
      <c r="I85" s="126" t="s">
        <v>321</v>
      </c>
      <c r="J85" s="128" t="s">
        <v>269</v>
      </c>
      <c r="O85" s="129">
        <v>2</v>
      </c>
      <c r="AA85" s="111">
        <v>12</v>
      </c>
      <c r="AB85" s="111">
        <v>0</v>
      </c>
      <c r="AC85" s="111">
        <v>74</v>
      </c>
      <c r="AZ85" s="111">
        <v>4</v>
      </c>
      <c r="BA85" s="111">
        <f t="shared" si="13"/>
        <v>0</v>
      </c>
      <c r="BB85" s="111">
        <f t="shared" si="14"/>
        <v>0</v>
      </c>
      <c r="BC85" s="111">
        <f t="shared" si="15"/>
        <v>0</v>
      </c>
      <c r="BD85" s="111">
        <f t="shared" si="16"/>
        <v>0</v>
      </c>
      <c r="BE85" s="111">
        <f t="shared" si="17"/>
        <v>0</v>
      </c>
      <c r="CZ85" s="111">
        <v>0.0001</v>
      </c>
    </row>
    <row r="86" spans="1:104" ht="22.5">
      <c r="A86" s="130">
        <v>75</v>
      </c>
      <c r="B86" s="131" t="s">
        <v>223</v>
      </c>
      <c r="C86" s="132" t="s">
        <v>224</v>
      </c>
      <c r="D86" s="133" t="s">
        <v>110</v>
      </c>
      <c r="E86" s="134">
        <v>12</v>
      </c>
      <c r="F86" s="134">
        <v>0</v>
      </c>
      <c r="G86" s="135">
        <f t="shared" si="12"/>
        <v>0</v>
      </c>
      <c r="H86" s="128" t="s">
        <v>267</v>
      </c>
      <c r="I86" s="126">
        <v>12</v>
      </c>
      <c r="J86" s="128" t="s">
        <v>269</v>
      </c>
      <c r="O86" s="129">
        <v>2</v>
      </c>
      <c r="AA86" s="111">
        <v>12</v>
      </c>
      <c r="AB86" s="111">
        <v>0</v>
      </c>
      <c r="AC86" s="111">
        <v>75</v>
      </c>
      <c r="AZ86" s="111">
        <v>4</v>
      </c>
      <c r="BA86" s="111">
        <f t="shared" si="13"/>
        <v>0</v>
      </c>
      <c r="BB86" s="111">
        <f t="shared" si="14"/>
        <v>0</v>
      </c>
      <c r="BC86" s="111">
        <f t="shared" si="15"/>
        <v>0</v>
      </c>
      <c r="BD86" s="111">
        <f t="shared" si="16"/>
        <v>0</v>
      </c>
      <c r="BE86" s="111">
        <f t="shared" si="17"/>
        <v>0</v>
      </c>
      <c r="CZ86" s="111">
        <v>0.0067</v>
      </c>
    </row>
    <row r="87" spans="1:104" ht="12.75">
      <c r="A87" s="130">
        <v>76</v>
      </c>
      <c r="B87" s="131" t="s">
        <v>225</v>
      </c>
      <c r="C87" s="132" t="s">
        <v>226</v>
      </c>
      <c r="D87" s="133" t="s">
        <v>227</v>
      </c>
      <c r="E87" s="134">
        <v>1.2</v>
      </c>
      <c r="F87" s="134">
        <v>0</v>
      </c>
      <c r="G87" s="135">
        <f t="shared" si="12"/>
        <v>0</v>
      </c>
      <c r="H87" s="128" t="s">
        <v>267</v>
      </c>
      <c r="I87" s="126">
        <v>1.2</v>
      </c>
      <c r="J87" s="128" t="s">
        <v>269</v>
      </c>
      <c r="O87" s="129">
        <v>2</v>
      </c>
      <c r="AA87" s="111">
        <v>12</v>
      </c>
      <c r="AB87" s="111">
        <v>1</v>
      </c>
      <c r="AC87" s="111">
        <v>76</v>
      </c>
      <c r="AZ87" s="111">
        <v>3</v>
      </c>
      <c r="BA87" s="111">
        <f t="shared" si="13"/>
        <v>0</v>
      </c>
      <c r="BB87" s="111">
        <f t="shared" si="14"/>
        <v>0</v>
      </c>
      <c r="BC87" s="111">
        <f t="shared" si="15"/>
        <v>0</v>
      </c>
      <c r="BD87" s="111">
        <f t="shared" si="16"/>
        <v>0</v>
      </c>
      <c r="BE87" s="111">
        <f t="shared" si="17"/>
        <v>0</v>
      </c>
      <c r="CZ87" s="111">
        <v>1</v>
      </c>
    </row>
    <row r="88" spans="1:104" ht="12.75">
      <c r="A88" s="130">
        <v>77</v>
      </c>
      <c r="B88" s="131" t="s">
        <v>228</v>
      </c>
      <c r="C88" s="132" t="s">
        <v>229</v>
      </c>
      <c r="D88" s="133" t="s">
        <v>230</v>
      </c>
      <c r="E88" s="134">
        <v>5</v>
      </c>
      <c r="F88" s="134">
        <v>0</v>
      </c>
      <c r="G88" s="135">
        <f t="shared" si="12"/>
        <v>0</v>
      </c>
      <c r="H88" s="128" t="s">
        <v>267</v>
      </c>
      <c r="I88" s="126">
        <v>5</v>
      </c>
      <c r="J88" s="128" t="s">
        <v>269</v>
      </c>
      <c r="O88" s="129">
        <v>2</v>
      </c>
      <c r="AA88" s="111">
        <v>12</v>
      </c>
      <c r="AB88" s="111">
        <v>1</v>
      </c>
      <c r="AC88" s="111">
        <v>77</v>
      </c>
      <c r="AZ88" s="111">
        <v>3</v>
      </c>
      <c r="BA88" s="111">
        <f t="shared" si="13"/>
        <v>0</v>
      </c>
      <c r="BB88" s="111">
        <f t="shared" si="14"/>
        <v>0</v>
      </c>
      <c r="BC88" s="111">
        <f t="shared" si="15"/>
        <v>0</v>
      </c>
      <c r="BD88" s="111">
        <f t="shared" si="16"/>
        <v>0</v>
      </c>
      <c r="BE88" s="111">
        <f t="shared" si="17"/>
        <v>0</v>
      </c>
      <c r="CZ88" s="111">
        <v>0</v>
      </c>
    </row>
    <row r="89" spans="1:104" ht="12.75">
      <c r="A89" s="130">
        <v>78</v>
      </c>
      <c r="B89" s="131" t="s">
        <v>231</v>
      </c>
      <c r="C89" s="132" t="s">
        <v>232</v>
      </c>
      <c r="D89" s="133" t="s">
        <v>230</v>
      </c>
      <c r="E89" s="134">
        <v>8</v>
      </c>
      <c r="F89" s="134">
        <v>0</v>
      </c>
      <c r="G89" s="135">
        <f t="shared" si="12"/>
        <v>0</v>
      </c>
      <c r="H89" s="128" t="s">
        <v>267</v>
      </c>
      <c r="I89" s="126">
        <v>8</v>
      </c>
      <c r="J89" s="128" t="s">
        <v>269</v>
      </c>
      <c r="O89" s="129">
        <v>2</v>
      </c>
      <c r="AA89" s="111">
        <v>12</v>
      </c>
      <c r="AB89" s="111">
        <v>1</v>
      </c>
      <c r="AC89" s="111">
        <v>78</v>
      </c>
      <c r="AZ89" s="111">
        <v>3</v>
      </c>
      <c r="BA89" s="111">
        <f t="shared" si="13"/>
        <v>0</v>
      </c>
      <c r="BB89" s="111">
        <f t="shared" si="14"/>
        <v>0</v>
      </c>
      <c r="BC89" s="111">
        <f t="shared" si="15"/>
        <v>0</v>
      </c>
      <c r="BD89" s="111">
        <f t="shared" si="16"/>
        <v>0</v>
      </c>
      <c r="BE89" s="111">
        <f t="shared" si="17"/>
        <v>0</v>
      </c>
      <c r="CZ89" s="111">
        <v>0</v>
      </c>
    </row>
    <row r="90" spans="1:104" ht="12.75">
      <c r="A90" s="130">
        <v>79</v>
      </c>
      <c r="B90" s="131" t="s">
        <v>233</v>
      </c>
      <c r="C90" s="132" t="s">
        <v>234</v>
      </c>
      <c r="D90" s="133" t="s">
        <v>78</v>
      </c>
      <c r="E90" s="134">
        <v>60</v>
      </c>
      <c r="F90" s="134">
        <v>0</v>
      </c>
      <c r="G90" s="135">
        <f t="shared" si="12"/>
        <v>0</v>
      </c>
      <c r="H90" s="128" t="s">
        <v>267</v>
      </c>
      <c r="I90" s="126" t="s">
        <v>322</v>
      </c>
      <c r="J90" s="128" t="s">
        <v>269</v>
      </c>
      <c r="O90" s="129">
        <v>2</v>
      </c>
      <c r="AA90" s="111">
        <v>12</v>
      </c>
      <c r="AB90" s="111">
        <v>0</v>
      </c>
      <c r="AC90" s="111">
        <v>79</v>
      </c>
      <c r="AZ90" s="111">
        <v>4</v>
      </c>
      <c r="BA90" s="111">
        <f t="shared" si="13"/>
        <v>0</v>
      </c>
      <c r="BB90" s="111">
        <f t="shared" si="14"/>
        <v>0</v>
      </c>
      <c r="BC90" s="111">
        <f t="shared" si="15"/>
        <v>0</v>
      </c>
      <c r="BD90" s="111">
        <f t="shared" si="16"/>
        <v>0</v>
      </c>
      <c r="BE90" s="111">
        <f t="shared" si="17"/>
        <v>0</v>
      </c>
      <c r="CZ90" s="111">
        <v>0</v>
      </c>
    </row>
    <row r="91" spans="1:104" ht="12.75">
      <c r="A91" s="130">
        <v>80</v>
      </c>
      <c r="B91" s="131" t="s">
        <v>235</v>
      </c>
      <c r="C91" s="132" t="s">
        <v>236</v>
      </c>
      <c r="D91" s="133" t="s">
        <v>237</v>
      </c>
      <c r="E91" s="134">
        <v>4</v>
      </c>
      <c r="F91" s="134">
        <v>0</v>
      </c>
      <c r="G91" s="135">
        <f t="shared" si="12"/>
        <v>0</v>
      </c>
      <c r="H91" s="128" t="s">
        <v>267</v>
      </c>
      <c r="I91" s="126">
        <v>4</v>
      </c>
      <c r="J91" s="128" t="s">
        <v>271</v>
      </c>
      <c r="O91" s="129">
        <v>2</v>
      </c>
      <c r="AA91" s="111">
        <v>12</v>
      </c>
      <c r="AB91" s="111">
        <v>1</v>
      </c>
      <c r="AC91" s="111">
        <v>80</v>
      </c>
      <c r="AZ91" s="111">
        <v>3</v>
      </c>
      <c r="BA91" s="111">
        <f t="shared" si="13"/>
        <v>0</v>
      </c>
      <c r="BB91" s="111">
        <f t="shared" si="14"/>
        <v>0</v>
      </c>
      <c r="BC91" s="111">
        <f t="shared" si="15"/>
        <v>0</v>
      </c>
      <c r="BD91" s="111">
        <f t="shared" si="16"/>
        <v>0</v>
      </c>
      <c r="BE91" s="111">
        <f t="shared" si="17"/>
        <v>0</v>
      </c>
      <c r="CZ91" s="111">
        <v>0.001</v>
      </c>
    </row>
    <row r="92" spans="1:104" ht="22.5">
      <c r="A92" s="130">
        <v>81</v>
      </c>
      <c r="B92" s="131" t="s">
        <v>238</v>
      </c>
      <c r="C92" s="132" t="s">
        <v>239</v>
      </c>
      <c r="D92" s="133" t="s">
        <v>67</v>
      </c>
      <c r="E92" s="134">
        <v>460</v>
      </c>
      <c r="F92" s="134">
        <v>0</v>
      </c>
      <c r="G92" s="135">
        <f t="shared" si="12"/>
        <v>0</v>
      </c>
      <c r="H92" s="128" t="s">
        <v>267</v>
      </c>
      <c r="I92" s="126" t="s">
        <v>323</v>
      </c>
      <c r="J92" s="128" t="s">
        <v>271</v>
      </c>
      <c r="O92" s="129">
        <v>2</v>
      </c>
      <c r="AA92" s="111">
        <v>12</v>
      </c>
      <c r="AB92" s="111">
        <v>0</v>
      </c>
      <c r="AC92" s="111">
        <v>81</v>
      </c>
      <c r="AZ92" s="111">
        <v>4</v>
      </c>
      <c r="BA92" s="111">
        <f t="shared" si="13"/>
        <v>0</v>
      </c>
      <c r="BB92" s="111">
        <f t="shared" si="14"/>
        <v>0</v>
      </c>
      <c r="BC92" s="111">
        <f t="shared" si="15"/>
        <v>0</v>
      </c>
      <c r="BD92" s="111">
        <f t="shared" si="16"/>
        <v>0</v>
      </c>
      <c r="BE92" s="111">
        <f t="shared" si="17"/>
        <v>0</v>
      </c>
      <c r="CZ92" s="111">
        <v>0</v>
      </c>
    </row>
    <row r="93" spans="1:104" ht="12.75">
      <c r="A93" s="130">
        <v>82</v>
      </c>
      <c r="B93" s="131" t="s">
        <v>240</v>
      </c>
      <c r="C93" s="132" t="s">
        <v>241</v>
      </c>
      <c r="D93" s="133" t="s">
        <v>67</v>
      </c>
      <c r="E93" s="134">
        <v>950</v>
      </c>
      <c r="F93" s="134">
        <v>0</v>
      </c>
      <c r="G93" s="135">
        <f t="shared" si="12"/>
        <v>0</v>
      </c>
      <c r="H93" s="128" t="s">
        <v>267</v>
      </c>
      <c r="I93" s="126" t="s">
        <v>324</v>
      </c>
      <c r="J93" s="128" t="s">
        <v>271</v>
      </c>
      <c r="O93" s="129">
        <v>2</v>
      </c>
      <c r="AA93" s="111">
        <v>12</v>
      </c>
      <c r="AB93" s="111">
        <v>0</v>
      </c>
      <c r="AC93" s="111">
        <v>82</v>
      </c>
      <c r="AZ93" s="111">
        <v>4</v>
      </c>
      <c r="BA93" s="111">
        <f t="shared" si="13"/>
        <v>0</v>
      </c>
      <c r="BB93" s="111">
        <f t="shared" si="14"/>
        <v>0</v>
      </c>
      <c r="BC93" s="111">
        <f t="shared" si="15"/>
        <v>0</v>
      </c>
      <c r="BD93" s="111">
        <f t="shared" si="16"/>
        <v>0</v>
      </c>
      <c r="BE93" s="111">
        <f t="shared" si="17"/>
        <v>0</v>
      </c>
      <c r="CZ93" s="111">
        <v>0</v>
      </c>
    </row>
    <row r="94" spans="1:104" ht="12.75">
      <c r="A94" s="130">
        <v>83</v>
      </c>
      <c r="B94" s="131" t="s">
        <v>242</v>
      </c>
      <c r="C94" s="132" t="s">
        <v>243</v>
      </c>
      <c r="D94" s="133" t="s">
        <v>67</v>
      </c>
      <c r="E94" s="134">
        <v>5</v>
      </c>
      <c r="F94" s="134">
        <v>0</v>
      </c>
      <c r="G94" s="135">
        <f t="shared" si="12"/>
        <v>0</v>
      </c>
      <c r="H94" s="128" t="s">
        <v>267</v>
      </c>
      <c r="I94" s="126">
        <v>5</v>
      </c>
      <c r="J94" s="128" t="s">
        <v>271</v>
      </c>
      <c r="O94" s="129">
        <v>2</v>
      </c>
      <c r="AA94" s="111">
        <v>12</v>
      </c>
      <c r="AB94" s="111">
        <v>0</v>
      </c>
      <c r="AC94" s="111">
        <v>83</v>
      </c>
      <c r="AZ94" s="111">
        <v>4</v>
      </c>
      <c r="BA94" s="111">
        <f t="shared" si="13"/>
        <v>0</v>
      </c>
      <c r="BB94" s="111">
        <f t="shared" si="14"/>
        <v>0</v>
      </c>
      <c r="BC94" s="111">
        <f t="shared" si="15"/>
        <v>0</v>
      </c>
      <c r="BD94" s="111">
        <f t="shared" si="16"/>
        <v>0</v>
      </c>
      <c r="BE94" s="111">
        <f t="shared" si="17"/>
        <v>0</v>
      </c>
      <c r="CZ94" s="111">
        <v>0</v>
      </c>
    </row>
    <row r="95" spans="1:104" ht="12.75">
      <c r="A95" s="130">
        <v>84</v>
      </c>
      <c r="B95" s="131" t="s">
        <v>244</v>
      </c>
      <c r="C95" s="132" t="s">
        <v>245</v>
      </c>
      <c r="D95" s="133" t="s">
        <v>67</v>
      </c>
      <c r="E95" s="134">
        <v>1</v>
      </c>
      <c r="F95" s="134">
        <v>0</v>
      </c>
      <c r="G95" s="135">
        <f t="shared" si="12"/>
        <v>0</v>
      </c>
      <c r="H95" s="128" t="s">
        <v>267</v>
      </c>
      <c r="I95" s="126">
        <v>1</v>
      </c>
      <c r="J95" s="128" t="s">
        <v>271</v>
      </c>
      <c r="O95" s="129">
        <v>2</v>
      </c>
      <c r="AA95" s="111">
        <v>12</v>
      </c>
      <c r="AB95" s="111">
        <v>0</v>
      </c>
      <c r="AC95" s="111">
        <v>84</v>
      </c>
      <c r="AZ95" s="111">
        <v>4</v>
      </c>
      <c r="BA95" s="111">
        <f t="shared" si="13"/>
        <v>0</v>
      </c>
      <c r="BB95" s="111">
        <f t="shared" si="14"/>
        <v>0</v>
      </c>
      <c r="BC95" s="111">
        <f t="shared" si="15"/>
        <v>0</v>
      </c>
      <c r="BD95" s="111">
        <f t="shared" si="16"/>
        <v>0</v>
      </c>
      <c r="BE95" s="111">
        <f t="shared" si="17"/>
        <v>0</v>
      </c>
      <c r="CZ95" s="111">
        <v>0</v>
      </c>
    </row>
    <row r="96" spans="1:104" ht="12.75">
      <c r="A96" s="130">
        <v>85</v>
      </c>
      <c r="B96" s="131" t="s">
        <v>246</v>
      </c>
      <c r="C96" s="132" t="s">
        <v>247</v>
      </c>
      <c r="D96" s="133" t="s">
        <v>67</v>
      </c>
      <c r="E96" s="134">
        <v>1</v>
      </c>
      <c r="F96" s="134">
        <v>0</v>
      </c>
      <c r="G96" s="135">
        <f t="shared" si="12"/>
        <v>0</v>
      </c>
      <c r="H96" s="128" t="s">
        <v>267</v>
      </c>
      <c r="I96" s="126">
        <v>1</v>
      </c>
      <c r="J96" s="128" t="s">
        <v>271</v>
      </c>
      <c r="O96" s="129">
        <v>2</v>
      </c>
      <c r="AA96" s="111">
        <v>12</v>
      </c>
      <c r="AB96" s="111">
        <v>0</v>
      </c>
      <c r="AC96" s="111">
        <v>85</v>
      </c>
      <c r="AZ96" s="111">
        <v>4</v>
      </c>
      <c r="BA96" s="111">
        <f t="shared" si="13"/>
        <v>0</v>
      </c>
      <c r="BB96" s="111">
        <f t="shared" si="14"/>
        <v>0</v>
      </c>
      <c r="BC96" s="111">
        <f t="shared" si="15"/>
        <v>0</v>
      </c>
      <c r="BD96" s="111">
        <f t="shared" si="16"/>
        <v>0</v>
      </c>
      <c r="BE96" s="111">
        <f t="shared" si="17"/>
        <v>0</v>
      </c>
      <c r="CZ96" s="111">
        <v>0</v>
      </c>
    </row>
    <row r="97" spans="1:104" ht="12.75">
      <c r="A97" s="130">
        <v>86</v>
      </c>
      <c r="B97" s="131" t="s">
        <v>248</v>
      </c>
      <c r="C97" s="132" t="s">
        <v>249</v>
      </c>
      <c r="D97" s="133" t="s">
        <v>67</v>
      </c>
      <c r="E97" s="134">
        <v>1</v>
      </c>
      <c r="F97" s="134">
        <v>0</v>
      </c>
      <c r="G97" s="135">
        <f t="shared" si="12"/>
        <v>0</v>
      </c>
      <c r="H97" s="154" t="s">
        <v>267</v>
      </c>
      <c r="I97" s="136">
        <v>1</v>
      </c>
      <c r="J97" s="154" t="s">
        <v>271</v>
      </c>
      <c r="O97" s="129">
        <v>2</v>
      </c>
      <c r="AA97" s="111">
        <v>12</v>
      </c>
      <c r="AB97" s="111">
        <v>0</v>
      </c>
      <c r="AC97" s="111">
        <v>86</v>
      </c>
      <c r="AZ97" s="111">
        <v>4</v>
      </c>
      <c r="BA97" s="111">
        <f t="shared" si="13"/>
        <v>0</v>
      </c>
      <c r="BB97" s="111">
        <f t="shared" si="14"/>
        <v>0</v>
      </c>
      <c r="BC97" s="111">
        <f t="shared" si="15"/>
        <v>0</v>
      </c>
      <c r="BD97" s="111">
        <f t="shared" si="16"/>
        <v>0</v>
      </c>
      <c r="BE97" s="111">
        <f t="shared" si="17"/>
        <v>0</v>
      </c>
      <c r="CZ97" s="111">
        <v>0</v>
      </c>
    </row>
    <row r="98" spans="1:57" ht="12.75">
      <c r="A98" s="136"/>
      <c r="B98" s="137" t="s">
        <v>68</v>
      </c>
      <c r="C98" s="138" t="str">
        <f>CONCATENATE(B14," ",C14)</f>
        <v>M21 Elektromontáže</v>
      </c>
      <c r="D98" s="136"/>
      <c r="E98" s="139"/>
      <c r="F98" s="139"/>
      <c r="G98" s="140">
        <f>SUM(G14:G97)</f>
        <v>0</v>
      </c>
      <c r="H98" s="128"/>
      <c r="I98" s="128"/>
      <c r="J98" s="128"/>
      <c r="O98" s="129">
        <v>4</v>
      </c>
      <c r="BA98" s="141">
        <f>SUM(BA14:BA97)</f>
        <v>0</v>
      </c>
      <c r="BB98" s="141">
        <f>SUM(BB14:BB97)</f>
        <v>0</v>
      </c>
      <c r="BC98" s="141">
        <f>SUM(BC14:BC97)</f>
        <v>0</v>
      </c>
      <c r="BD98" s="141">
        <f>SUM(BD14:BD97)</f>
        <v>0</v>
      </c>
      <c r="BE98" s="141">
        <f>SUM(BE14:BE97)</f>
        <v>0</v>
      </c>
    </row>
    <row r="99" spans="1:15" ht="12.75">
      <c r="A99" s="123" t="s">
        <v>65</v>
      </c>
      <c r="B99" s="124" t="s">
        <v>250</v>
      </c>
      <c r="C99" s="125" t="s">
        <v>251</v>
      </c>
      <c r="D99" s="126"/>
      <c r="E99" s="127"/>
      <c r="F99" s="127"/>
      <c r="G99" s="128"/>
      <c r="H99" s="128"/>
      <c r="I99" s="128"/>
      <c r="J99" s="128"/>
      <c r="O99" s="129">
        <v>1</v>
      </c>
    </row>
    <row r="100" spans="1:104" ht="12.75">
      <c r="A100" s="130">
        <v>87</v>
      </c>
      <c r="B100" s="131" t="s">
        <v>252</v>
      </c>
      <c r="C100" s="132" t="s">
        <v>253</v>
      </c>
      <c r="D100" s="133" t="s">
        <v>110</v>
      </c>
      <c r="E100" s="134">
        <v>475</v>
      </c>
      <c r="F100" s="134">
        <v>0</v>
      </c>
      <c r="G100" s="135">
        <f aca="true" t="shared" si="18" ref="G100:G105">E100*F100</f>
        <v>0</v>
      </c>
      <c r="H100" s="128" t="s">
        <v>267</v>
      </c>
      <c r="I100" s="126" t="s">
        <v>297</v>
      </c>
      <c r="J100" s="128" t="s">
        <v>269</v>
      </c>
      <c r="O100" s="129">
        <v>2</v>
      </c>
      <c r="AA100" s="111">
        <v>12</v>
      </c>
      <c r="AB100" s="111">
        <v>0</v>
      </c>
      <c r="AC100" s="111">
        <v>87</v>
      </c>
      <c r="AZ100" s="111">
        <v>4</v>
      </c>
      <c r="BA100" s="111">
        <f aca="true" t="shared" si="19" ref="BA100:BA105">IF(AZ100=1,G100,0)</f>
        <v>0</v>
      </c>
      <c r="BB100" s="111">
        <f aca="true" t="shared" si="20" ref="BB100:BB105">IF(AZ100=2,G100,0)</f>
        <v>0</v>
      </c>
      <c r="BC100" s="111">
        <f aca="true" t="shared" si="21" ref="BC100:BC105">IF(AZ100=3,G100,0)</f>
        <v>0</v>
      </c>
      <c r="BD100" s="111">
        <f aca="true" t="shared" si="22" ref="BD100:BD105">IF(AZ100=4,G100,0)</f>
        <v>0</v>
      </c>
      <c r="BE100" s="111">
        <f aca="true" t="shared" si="23" ref="BE100:BE105">IF(AZ100=5,G100,0)</f>
        <v>0</v>
      </c>
      <c r="CZ100" s="111">
        <v>0.00012</v>
      </c>
    </row>
    <row r="101" spans="1:104" ht="22.5">
      <c r="A101" s="130">
        <v>88</v>
      </c>
      <c r="B101" s="131" t="s">
        <v>254</v>
      </c>
      <c r="C101" s="132" t="s">
        <v>325</v>
      </c>
      <c r="D101" s="133" t="s">
        <v>110</v>
      </c>
      <c r="E101" s="134">
        <v>93</v>
      </c>
      <c r="F101" s="134">
        <v>0</v>
      </c>
      <c r="G101" s="135">
        <f t="shared" si="18"/>
        <v>0</v>
      </c>
      <c r="H101" s="128" t="s">
        <v>267</v>
      </c>
      <c r="I101" s="126" t="s">
        <v>298</v>
      </c>
      <c r="J101" s="128" t="s">
        <v>269</v>
      </c>
      <c r="O101" s="129">
        <v>2</v>
      </c>
      <c r="AA101" s="111">
        <v>12</v>
      </c>
      <c r="AB101" s="111">
        <v>0</v>
      </c>
      <c r="AC101" s="111">
        <v>88</v>
      </c>
      <c r="AZ101" s="111">
        <v>4</v>
      </c>
      <c r="BA101" s="111">
        <f t="shared" si="19"/>
        <v>0</v>
      </c>
      <c r="BB101" s="111">
        <f t="shared" si="20"/>
        <v>0</v>
      </c>
      <c r="BC101" s="111">
        <f t="shared" si="21"/>
        <v>0</v>
      </c>
      <c r="BD101" s="111">
        <f t="shared" si="22"/>
        <v>0</v>
      </c>
      <c r="BE101" s="111">
        <f t="shared" si="23"/>
        <v>0</v>
      </c>
      <c r="CZ101" s="111">
        <v>0.00013</v>
      </c>
    </row>
    <row r="102" spans="1:104" ht="12.75">
      <c r="A102" s="130">
        <v>89</v>
      </c>
      <c r="B102" s="131" t="s">
        <v>255</v>
      </c>
      <c r="C102" s="132" t="s">
        <v>256</v>
      </c>
      <c r="D102" s="133" t="s">
        <v>110</v>
      </c>
      <c r="E102" s="134">
        <v>68</v>
      </c>
      <c r="F102" s="134">
        <v>0</v>
      </c>
      <c r="G102" s="135">
        <f t="shared" si="18"/>
        <v>0</v>
      </c>
      <c r="H102" s="128" t="s">
        <v>267</v>
      </c>
      <c r="I102" s="126" t="s">
        <v>299</v>
      </c>
      <c r="J102" s="128" t="s">
        <v>269</v>
      </c>
      <c r="O102" s="129">
        <v>2</v>
      </c>
      <c r="AA102" s="111">
        <v>12</v>
      </c>
      <c r="AB102" s="111">
        <v>0</v>
      </c>
      <c r="AC102" s="111">
        <v>89</v>
      </c>
      <c r="AZ102" s="111">
        <v>4</v>
      </c>
      <c r="BA102" s="111">
        <f t="shared" si="19"/>
        <v>0</v>
      </c>
      <c r="BB102" s="111">
        <f t="shared" si="20"/>
        <v>0</v>
      </c>
      <c r="BC102" s="111">
        <f t="shared" si="21"/>
        <v>0</v>
      </c>
      <c r="BD102" s="111">
        <f t="shared" si="22"/>
        <v>0</v>
      </c>
      <c r="BE102" s="111">
        <f t="shared" si="23"/>
        <v>0</v>
      </c>
      <c r="CZ102" s="111">
        <v>0.00013</v>
      </c>
    </row>
    <row r="103" spans="1:104" ht="12.75">
      <c r="A103" s="130">
        <v>90</v>
      </c>
      <c r="B103" s="131" t="s">
        <v>257</v>
      </c>
      <c r="C103" s="132" t="s">
        <v>258</v>
      </c>
      <c r="D103" s="133" t="s">
        <v>110</v>
      </c>
      <c r="E103" s="134">
        <v>12</v>
      </c>
      <c r="F103" s="134">
        <v>0</v>
      </c>
      <c r="G103" s="135">
        <f t="shared" si="18"/>
        <v>0</v>
      </c>
      <c r="H103" s="128" t="s">
        <v>267</v>
      </c>
      <c r="I103" s="126" t="s">
        <v>300</v>
      </c>
      <c r="J103" s="128" t="s">
        <v>269</v>
      </c>
      <c r="O103" s="129">
        <v>2</v>
      </c>
      <c r="AA103" s="111">
        <v>12</v>
      </c>
      <c r="AB103" s="111">
        <v>0</v>
      </c>
      <c r="AC103" s="111">
        <v>90</v>
      </c>
      <c r="AZ103" s="111">
        <v>4</v>
      </c>
      <c r="BA103" s="111">
        <f t="shared" si="19"/>
        <v>0</v>
      </c>
      <c r="BB103" s="111">
        <f t="shared" si="20"/>
        <v>0</v>
      </c>
      <c r="BC103" s="111">
        <f t="shared" si="21"/>
        <v>0</v>
      </c>
      <c r="BD103" s="111">
        <f t="shared" si="22"/>
        <v>0</v>
      </c>
      <c r="BE103" s="111">
        <f t="shared" si="23"/>
        <v>0</v>
      </c>
      <c r="CZ103" s="111">
        <v>0.00032</v>
      </c>
    </row>
    <row r="104" spans="1:104" ht="12.75">
      <c r="A104" s="130">
        <v>91</v>
      </c>
      <c r="B104" s="131" t="s">
        <v>254</v>
      </c>
      <c r="C104" s="132" t="s">
        <v>259</v>
      </c>
      <c r="D104" s="133" t="s">
        <v>110</v>
      </c>
      <c r="E104" s="134">
        <v>76</v>
      </c>
      <c r="F104" s="134">
        <v>0</v>
      </c>
      <c r="G104" s="135">
        <f t="shared" si="18"/>
        <v>0</v>
      </c>
      <c r="H104" s="128" t="s">
        <v>267</v>
      </c>
      <c r="I104" s="126" t="s">
        <v>301</v>
      </c>
      <c r="J104" s="128" t="s">
        <v>269</v>
      </c>
      <c r="O104" s="129">
        <v>2</v>
      </c>
      <c r="AA104" s="111">
        <v>12</v>
      </c>
      <c r="AB104" s="111">
        <v>0</v>
      </c>
      <c r="AC104" s="111">
        <v>91</v>
      </c>
      <c r="AZ104" s="111">
        <v>4</v>
      </c>
      <c r="BA104" s="111">
        <f t="shared" si="19"/>
        <v>0</v>
      </c>
      <c r="BB104" s="111">
        <f t="shared" si="20"/>
        <v>0</v>
      </c>
      <c r="BC104" s="111">
        <f t="shared" si="21"/>
        <v>0</v>
      </c>
      <c r="BD104" s="111">
        <f t="shared" si="22"/>
        <v>0</v>
      </c>
      <c r="BE104" s="111">
        <f t="shared" si="23"/>
        <v>0</v>
      </c>
      <c r="CZ104" s="111">
        <v>0.00013</v>
      </c>
    </row>
    <row r="105" spans="1:104" ht="12.75">
      <c r="A105" s="130">
        <v>92</v>
      </c>
      <c r="B105" s="131" t="s">
        <v>260</v>
      </c>
      <c r="C105" s="132" t="s">
        <v>261</v>
      </c>
      <c r="D105" s="133" t="s">
        <v>110</v>
      </c>
      <c r="E105" s="134">
        <v>164</v>
      </c>
      <c r="F105" s="134">
        <v>0</v>
      </c>
      <c r="G105" s="135">
        <f t="shared" si="18"/>
        <v>0</v>
      </c>
      <c r="H105" s="128" t="s">
        <v>267</v>
      </c>
      <c r="I105" s="126" t="s">
        <v>302</v>
      </c>
      <c r="J105" s="128" t="s">
        <v>269</v>
      </c>
      <c r="O105" s="129">
        <v>2</v>
      </c>
      <c r="AA105" s="111">
        <v>12</v>
      </c>
      <c r="AB105" s="111">
        <v>0</v>
      </c>
      <c r="AC105" s="111">
        <v>92</v>
      </c>
      <c r="AZ105" s="111">
        <v>4</v>
      </c>
      <c r="BA105" s="111">
        <f t="shared" si="19"/>
        <v>0</v>
      </c>
      <c r="BB105" s="111">
        <f t="shared" si="20"/>
        <v>0</v>
      </c>
      <c r="BC105" s="111">
        <f t="shared" si="21"/>
        <v>0</v>
      </c>
      <c r="BD105" s="111">
        <f t="shared" si="22"/>
        <v>0</v>
      </c>
      <c r="BE105" s="111">
        <f t="shared" si="23"/>
        <v>0</v>
      </c>
      <c r="CZ105" s="111">
        <v>0.0001</v>
      </c>
    </row>
    <row r="106" spans="1:57" ht="12.75">
      <c r="A106" s="136"/>
      <c r="B106" s="137" t="s">
        <v>68</v>
      </c>
      <c r="C106" s="138" t="str">
        <f>CONCATENATE(B99," ",C99)</f>
        <v>M22 Montáž sdělovací a zabezp.tech</v>
      </c>
      <c r="D106" s="136"/>
      <c r="E106" s="139"/>
      <c r="F106" s="139"/>
      <c r="G106" s="140">
        <f>SUM(G99:G105)</f>
        <v>0</v>
      </c>
      <c r="H106" s="154"/>
      <c r="I106" s="154"/>
      <c r="J106" s="154"/>
      <c r="O106" s="129">
        <v>4</v>
      </c>
      <c r="BA106" s="141">
        <f>SUM(BA99:BA105)</f>
        <v>0</v>
      </c>
      <c r="BB106" s="141">
        <f>SUM(BB99:BB105)</f>
        <v>0</v>
      </c>
      <c r="BC106" s="141">
        <f>SUM(BC99:BC105)</f>
        <v>0</v>
      </c>
      <c r="BD106" s="141">
        <f>SUM(BD99:BD105)</f>
        <v>0</v>
      </c>
      <c r="BE106" s="141">
        <f>SUM(BE99:BE105)</f>
        <v>0</v>
      </c>
    </row>
    <row r="107" ht="12.75">
      <c r="E107" s="111"/>
    </row>
    <row r="108" ht="12.75">
      <c r="E108" s="111"/>
    </row>
    <row r="109" ht="12.75">
      <c r="E109" s="111"/>
    </row>
    <row r="110" ht="12.75">
      <c r="E110" s="111"/>
    </row>
    <row r="111" ht="12.75">
      <c r="E111" s="111"/>
    </row>
    <row r="112" ht="12.75">
      <c r="E112" s="111"/>
    </row>
    <row r="113" ht="12.75">
      <c r="E113" s="111"/>
    </row>
    <row r="114" ht="12.75">
      <c r="E114" s="111"/>
    </row>
    <row r="115" ht="12.75">
      <c r="E115" s="111"/>
    </row>
    <row r="116" ht="12.75">
      <c r="E116" s="111"/>
    </row>
    <row r="117" ht="12.75">
      <c r="E117" s="111"/>
    </row>
    <row r="118" ht="12.75">
      <c r="E118" s="111"/>
    </row>
    <row r="119" ht="12.75">
      <c r="E119" s="111"/>
    </row>
    <row r="120" ht="12.75">
      <c r="E120" s="111"/>
    </row>
    <row r="121" ht="12.75">
      <c r="E121" s="111"/>
    </row>
    <row r="122" ht="12.75">
      <c r="E122" s="111"/>
    </row>
    <row r="123" ht="12.75">
      <c r="E123" s="111"/>
    </row>
    <row r="124" ht="12.75">
      <c r="E124" s="111"/>
    </row>
    <row r="125" ht="12.75">
      <c r="E125" s="111"/>
    </row>
    <row r="126" ht="12.75">
      <c r="E126" s="111"/>
    </row>
    <row r="127" ht="12.75">
      <c r="E127" s="111"/>
    </row>
    <row r="128" ht="12.75">
      <c r="E128" s="111"/>
    </row>
    <row r="129" ht="12.75">
      <c r="E129" s="111"/>
    </row>
    <row r="130" ht="12.75">
      <c r="E130" s="111"/>
    </row>
    <row r="131" ht="12.75">
      <c r="E131" s="111"/>
    </row>
    <row r="132" ht="12.75">
      <c r="E132" s="111"/>
    </row>
    <row r="133" ht="12.75">
      <c r="E133" s="111"/>
    </row>
    <row r="134" ht="12.75">
      <c r="E134" s="111"/>
    </row>
    <row r="135" ht="12.75">
      <c r="E135" s="111"/>
    </row>
    <row r="136" ht="12.75">
      <c r="E136" s="111"/>
    </row>
    <row r="137" ht="12.75">
      <c r="E137" s="111"/>
    </row>
    <row r="138" ht="12.75">
      <c r="E138" s="111"/>
    </row>
    <row r="139" ht="12.75">
      <c r="E139" s="111"/>
    </row>
    <row r="140" ht="12.75">
      <c r="E140" s="111"/>
    </row>
    <row r="141" ht="12.75">
      <c r="E141" s="111"/>
    </row>
    <row r="142" ht="12.75">
      <c r="E142" s="111"/>
    </row>
    <row r="143" ht="12.75">
      <c r="E143" s="111"/>
    </row>
    <row r="144" ht="12.75">
      <c r="E144" s="111"/>
    </row>
    <row r="145" ht="12.75">
      <c r="E145" s="111"/>
    </row>
    <row r="146" ht="12.75">
      <c r="E146" s="111"/>
    </row>
    <row r="147" ht="12.75">
      <c r="E147" s="111"/>
    </row>
    <row r="148" ht="12.75">
      <c r="E148" s="111"/>
    </row>
    <row r="149" ht="12.75">
      <c r="E149" s="111"/>
    </row>
    <row r="150" ht="12.75">
      <c r="E150" s="111"/>
    </row>
    <row r="151" ht="12.75">
      <c r="E151" s="111"/>
    </row>
    <row r="152" ht="12.75">
      <c r="E152" s="111"/>
    </row>
    <row r="153" ht="12.75">
      <c r="E153" s="111"/>
    </row>
    <row r="154" ht="12.75">
      <c r="E154" s="111"/>
    </row>
    <row r="155" ht="12.75">
      <c r="E155" s="111"/>
    </row>
    <row r="156" ht="12.75">
      <c r="E156" s="111"/>
    </row>
    <row r="157" ht="12.75">
      <c r="E157" s="111"/>
    </row>
    <row r="158" ht="12.75">
      <c r="E158" s="111"/>
    </row>
    <row r="159" ht="12.75">
      <c r="E159" s="111"/>
    </row>
    <row r="160" ht="12.75">
      <c r="E160" s="111"/>
    </row>
    <row r="161" ht="12.75">
      <c r="E161" s="111"/>
    </row>
    <row r="162" ht="12.75">
      <c r="E162" s="111"/>
    </row>
    <row r="163" ht="12.75">
      <c r="E163" s="111"/>
    </row>
    <row r="164" ht="12.75">
      <c r="E164" s="111"/>
    </row>
    <row r="165" spans="1:2" ht="12.75">
      <c r="A165" s="142"/>
      <c r="B165" s="142"/>
    </row>
    <row r="166" spans="3:7" ht="12.75">
      <c r="C166" s="143"/>
      <c r="D166" s="143"/>
      <c r="E166" s="144"/>
      <c r="F166" s="143"/>
      <c r="G166" s="145"/>
    </row>
    <row r="167" spans="1:2" ht="12.75">
      <c r="A167" s="142"/>
      <c r="B167" s="142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dcterms:created xsi:type="dcterms:W3CDTF">2022-02-16T05:39:52Z</dcterms:created>
  <dcterms:modified xsi:type="dcterms:W3CDTF">2022-02-17T07:37:49Z</dcterms:modified>
  <cp:category/>
  <cp:version/>
  <cp:contentType/>
  <cp:contentStatus/>
</cp:coreProperties>
</file>