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klouzSO2-2016 - Komunikac..." sheetId="2" r:id="rId2"/>
    <sheet name="klouzSO2V-2016 - Komunika..." sheetId="3" r:id="rId3"/>
  </sheets>
  <definedNames>
    <definedName name="_xlnm.Print_Titles" localSheetId="1">'klouzSO2-2016 - Komunikac...'!$130:$130</definedName>
    <definedName name="_xlnm.Print_Titles" localSheetId="2">'klouzSO2V-2016 - Komunika...'!$120:$120</definedName>
    <definedName name="_xlnm.Print_Titles" localSheetId="0">'Rekapitulace stavby'!$85:$85</definedName>
    <definedName name="_xlnm.Print_Area" localSheetId="1">'klouzSO2-2016 - Komunikac...'!$C$4:$Q$70,'klouzSO2-2016 - Komunikac...'!$C$76:$Q$114,'klouzSO2-2016 - Komunikac...'!$C$120:$Q$219</definedName>
    <definedName name="_xlnm.Print_Area" localSheetId="2">'klouzSO2V-2016 - Komunika...'!$C$4:$Q$70,'klouzSO2V-2016 - Komunika...'!$C$76:$Q$104,'klouzSO2V-2016 - Komunika...'!$C$110:$Q$163</definedName>
    <definedName name="_xlnm.Print_Area" localSheetId="0">'Rekapitulace stavby'!$C$4:$AP$70,'Rekapitulace stavby'!$C$76:$AP$97</definedName>
  </definedNames>
  <calcPr fullCalcOnLoad="1"/>
</workbook>
</file>

<file path=xl/sharedStrings.xml><?xml version="1.0" encoding="utf-8"?>
<sst xmlns="http://schemas.openxmlformats.org/spreadsheetml/2006/main" count="1791" uniqueCount="368">
  <si>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</si>
  <si>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</si>
  <si>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</si>
  <si>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</si>
  <si>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</si>
  <si>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</si>
  <si>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</si>
  <si>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</si>
  <si>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</si>
  <si>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</si>
  <si>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</si>
  <si>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</si>
  <si>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</si>
  <si>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</si>
  <si>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klouzSo02-8/2018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</si>
  <si>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</si>
  <si>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</si>
  <si>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Rekonstukce komunikací v Klouzovech SO.02</t>
  </si>
  <si>
    <t>0,1</t>
  </si>
  <si>
    <t>JKSO:</t>
  </si>
  <si>
    <t>CC-CZ:</t>
  </si>
  <si>
    <t>1</t>
  </si>
  <si>
    <t>Místo:</t>
  </si>
  <si>
    <t>Klouzovy</t>
  </si>
  <si>
    <t>Datum:</t>
  </si>
  <si>
    <t>26.04.2018</t>
  </si>
  <si>
    <t>10</t>
  </si>
  <si>
    <t>100</t>
  </si>
  <si>
    <t>Objednavatel:</t>
  </si>
  <si>
    <t>IČ:</t>
  </si>
  <si>
    <t>Město Chotěboř</t>
  </si>
  <si>
    <t>DIČ:</t>
  </si>
  <si>
    <t>Zhotovitel:</t>
  </si>
  <si>
    <t>Vyplň údaj</t>
  </si>
  <si>
    <t>Projektant:</t>
  </si>
  <si>
    <t>GREGOR-projekt invest, s.r.o.</t>
  </si>
  <si>
    <t>True</t>
  </si>
  <si>
    <t>Zpracovatel:</t>
  </si>
  <si>
    <t>Ing. Gregor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</si>
  <si>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</si>
  <si>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</si>
  <si>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</si>
  <si>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</si>
  <si>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</si>
  <si>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</si>
  <si>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</si>
  <si>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</si>
  <si>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</si>
  <si>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</si>
  <si>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</si>
  <si>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</si>
  <si>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</si>
  <si>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</si>
  <si>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</si>
  <si>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</si>
  <si>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</si>
  <si>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</si>
  <si>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</si>
  <si>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</si>
  <si>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</si>
  <si>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</si>
  <si>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</si>
  <si>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</si>
  <si>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</si>
  <si>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</si>
  <si>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</si>
  <si>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</si>
  <si>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</si>
  <si>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</si>
  <si>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</si>
  <si>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</si>
  <si>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</si>
  <si>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</si>
  <si>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</si>
  <si>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</si>
  <si>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</si>
  <si>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</si>
  <si>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</si>
  <si>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</si>
  <si>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</si>
  <si>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</si>
  <si>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{B2CE58B2-3855-42B4-9A89-0C71B85FCFB2}</t>
  </si>
  <si>
    <t>{00000000-0000-0000-0000-000000000000}</t>
  </si>
  <si>
    <t>klouzSO2-2016</t>
  </si>
  <si>
    <t>Komunikace SO 02</t>
  </si>
  <si>
    <t>{56438EB0-0773-4961-B79C-1264E1C03040}</t>
  </si>
  <si>
    <t>klouzSO2V-2016</t>
  </si>
  <si>
    <t>Komunikace SO 02 - vjezdy</t>
  </si>
  <si>
    <t>{C0C68564-D178-4A42-B875-B39203A2A762}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</si>
  <si>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</si>
  <si>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</si>
  <si>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</si>
  <si>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</si>
  <si>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</si>
  <si>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</si>
  <si>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</si>
  <si>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</si>
  <si>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</si>
  <si>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</si>
  <si>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</si>
  <si>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</si>
  <si>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Objekt:</t>
  </si>
  <si>
    <t>klouzSO2-2016 - Komunikace SO 02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</si>
  <si>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</si>
  <si>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</si>
  <si>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</si>
  <si>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</si>
  <si>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</si>
  <si>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</si>
  <si>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</si>
  <si>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</si>
  <si>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  12 - Zemní práce - odkopávky a prokopávky</t>
  </si>
  <si>
    <t xml:space="preserve">      18 - Zemní práce - povrchové úpravy terénu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</si>
  <si>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</si>
  <si>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</si>
  <si>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</si>
  <si>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</si>
  <si>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</si>
  <si>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</si>
  <si>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</si>
  <si>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</si>
  <si>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</si>
  <si>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</si>
  <si>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VRN6 - Územní vlivy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</si>
  <si>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</si>
  <si>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</si>
  <si>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</si>
  <si>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</si>
  <si>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</si>
  <si>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</si>
  <si>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</si>
  <si>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</si>
  <si>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</si>
  <si>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</si>
  <si>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</si>
  <si>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</si>
  <si>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</si>
  <si>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</si>
  <si>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</si>
  <si>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</si>
  <si>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</si>
  <si>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</si>
  <si>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</si>
  <si>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</si>
  <si>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</si>
  <si>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</si>
  <si>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</si>
  <si>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</si>
  <si>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</si>
  <si>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</si>
  <si>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</si>
  <si>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113107012</t>
  </si>
  <si>
    <t>Odstranění podkladu plochy do 15 m2 z kameniva těženého tl 200 mm při překopech inž sítí</t>
  </si>
  <si>
    <t>m2</t>
  </si>
  <si>
    <t>4</t>
  </si>
  <si>
    <t>113107143</t>
  </si>
  <si>
    <t>Odstranění podkladu pl do 50 m2 živičných tl 150 mm</t>
  </si>
  <si>
    <t>3</t>
  </si>
  <si>
    <t>113108441</t>
  </si>
  <si>
    <t>Rozrytí krytu z kameniva bez zhutnění bez živičného pojiva</t>
  </si>
  <si>
    <t>113108442</t>
  </si>
  <si>
    <t>Rozrytí krytu z kameniva bez zhutnění s živičným pojivem</t>
  </si>
  <si>
    <t>5</t>
  </si>
  <si>
    <t>122201101</t>
  </si>
  <si>
    <t>Odkopávky a prokopávky nezapažené v hornině tř. 3 objem do 100 m3</t>
  </si>
  <si>
    <t>m3</t>
  </si>
  <si>
    <t>6</t>
  </si>
  <si>
    <t>122201109</t>
  </si>
  <si>
    <t>Příplatek za lepivost u odkopávek v hornině tř. 1 až 3</t>
  </si>
  <si>
    <t>7</t>
  </si>
  <si>
    <t>122301101</t>
  </si>
  <si>
    <t>Odkopávky a prokopávky nezapažené v hornině tř. 4 objem do 100 m3</t>
  </si>
  <si>
    <t>8</t>
  </si>
  <si>
    <t>122301109</t>
  </si>
  <si>
    <t>Příplatek za lepivost u odkopávek nezapažených v hornině tř. 4</t>
  </si>
  <si>
    <t>9</t>
  </si>
  <si>
    <t>162701105</t>
  </si>
  <si>
    <t>Vodorovné přemístění do 10000 m výkopku/sypaniny z horniny tř. 1 až 4</t>
  </si>
  <si>
    <t>162701109</t>
  </si>
  <si>
    <t>Příplatek k vodorovnému přemístění výkopku/sypaniny z horniny tř. 1 až 4 ZKD 1000 m přes 10000 m</t>
  </si>
  <si>
    <t>11</t>
  </si>
  <si>
    <t>167101101</t>
  </si>
  <si>
    <t>Nakládání výkopku z hornin tř. 1 až 4 do 100 m3</t>
  </si>
  <si>
    <t>12</t>
  </si>
  <si>
    <t>171201201</t>
  </si>
  <si>
    <t>Uložení sypaniny na skládky</t>
  </si>
  <si>
    <t>13</t>
  </si>
  <si>
    <t>171201211</t>
  </si>
  <si>
    <t>Poplatek za uložení odpadu ze sypaniny na skládce (skládkovné)</t>
  </si>
  <si>
    <t>t</t>
  </si>
  <si>
    <t>14</t>
  </si>
  <si>
    <t>181006111</t>
  </si>
  <si>
    <t>Rozprostření zemin tl vrstvy do 0,1 m schopných zúrodnění v rovině a sklonu do 1:5</t>
  </si>
  <si>
    <t>181102302</t>
  </si>
  <si>
    <t>Úprava pláně v zářezech se zhutněním</t>
  </si>
  <si>
    <t>16</t>
  </si>
  <si>
    <t>183403111</t>
  </si>
  <si>
    <t>Obdělání půdy nakopáním na hloubku do 0,1 m v rovině a svahu do 1:5</t>
  </si>
  <si>
    <t>17</t>
  </si>
  <si>
    <t>183403153</t>
  </si>
  <si>
    <t>Obdělání půdy hrabáním v rovině a svahu do 1:5</t>
  </si>
  <si>
    <t>18</t>
  </si>
  <si>
    <t>183403161</t>
  </si>
  <si>
    <t>Obdělání půdy válením v rovině a svahu do 1:5</t>
  </si>
  <si>
    <t>19</t>
  </si>
  <si>
    <t>120001101</t>
  </si>
  <si>
    <t>Příplatek za ztížení vykopávky v blízkosti podzemního vedení</t>
  </si>
  <si>
    <t>20</t>
  </si>
  <si>
    <t>181411141</t>
  </si>
  <si>
    <t>Založení parterového trávníku výsevem plochy do 1000 m2 v rovině a ve svahu do 1:5</t>
  </si>
  <si>
    <t>M</t>
  </si>
  <si>
    <t>005724100</t>
  </si>
  <si>
    <t>osivo směs travní parková</t>
  </si>
  <si>
    <t>kg</t>
  </si>
  <si>
    <t>22</t>
  </si>
  <si>
    <t>564861111</t>
  </si>
  <si>
    <t>Podklad ze štěrkodrtě ŠD tl 200 mm</t>
  </si>
  <si>
    <t>23</t>
  </si>
  <si>
    <t>565165112</t>
  </si>
  <si>
    <t>Asfaltový beton vrstva podkladní ACP 16 (obalované kamenivo OKS) tl 90 mm š do 3 m</t>
  </si>
  <si>
    <t>24</t>
  </si>
  <si>
    <t>573111115</t>
  </si>
  <si>
    <t>Postřik živičný infiltrační s posypem z asfaltu množství 2,5 kg/m2</t>
  </si>
  <si>
    <t>25</t>
  </si>
  <si>
    <t>573211111</t>
  </si>
  <si>
    <t>Postřik živičný spojovací z asfaltu v množství do 0,70 kg/m2</t>
  </si>
  <si>
    <t>26</t>
  </si>
  <si>
    <t>577154111</t>
  </si>
  <si>
    <t>Asfaltový beton vrstva obrusná ACO 11 (ABS) tř. I tl 60 mm š do 3 m z nemodifikovaného asfaltu</t>
  </si>
  <si>
    <t>27</t>
  </si>
  <si>
    <t>577155112</t>
  </si>
  <si>
    <t>Asfaltový beton vrstva ložní ACL 16 (ABH) tl 60 mm š do 3 m z nemodifikovaného asfaltu</t>
  </si>
  <si>
    <t>28</t>
  </si>
  <si>
    <t>599141111</t>
  </si>
  <si>
    <t>Vyplnění spár mezi silničními dílci živičnou zálivkou</t>
  </si>
  <si>
    <t>m</t>
  </si>
  <si>
    <t>29</t>
  </si>
  <si>
    <t>899331111</t>
  </si>
  <si>
    <t>Výšková úprava uličního vstupu nebo vpusti do 200 mm zvýšením poklopu</t>
  </si>
  <si>
    <t>kus</t>
  </si>
  <si>
    <t>30</t>
  </si>
  <si>
    <t>899431111</t>
  </si>
  <si>
    <t>Výšková úprava uličního vstupu nebo vpusti do 200 mm zvýšením krycího hrnce, šoupěte nebo hydrantu</t>
  </si>
  <si>
    <t>64</t>
  </si>
  <si>
    <t>R.001</t>
  </si>
  <si>
    <t>Obnovení stávající dešťové kanalizační šachty včetně osazení šachetní mříží</t>
  </si>
  <si>
    <t>kpl</t>
  </si>
  <si>
    <t>65</t>
  </si>
  <si>
    <t>R.002</t>
  </si>
  <si>
    <t>Dodávka a montáž odvodňovacího žlabu ACO Drain V200, dl. 4,0m s napojením na stávající dešťovou kanalizaci</t>
  </si>
  <si>
    <t>66</t>
  </si>
  <si>
    <t>R.003</t>
  </si>
  <si>
    <t>Dodávka a montáž nové uliční vpusti včetně kalového koše s napojením na stávající dešťovou kanalizaci</t>
  </si>
  <si>
    <t>31</t>
  </si>
  <si>
    <t>914111111</t>
  </si>
  <si>
    <t>Montáž svislé dopravní značky do velikosti 1 m2 objímkami na sloupek nebo konzolu</t>
  </si>
  <si>
    <t>32</t>
  </si>
  <si>
    <t>404452000</t>
  </si>
  <si>
    <t>zrcadlo dopravní DZ - 060  kruhové D 600 mm</t>
  </si>
  <si>
    <t>33</t>
  </si>
  <si>
    <t>914511112</t>
  </si>
  <si>
    <t>Montáž sloupku dopravních značek délky do 3,5 m s betonovým základem a patkou</t>
  </si>
  <si>
    <t>34</t>
  </si>
  <si>
    <t>404452250</t>
  </si>
  <si>
    <t>sloupek Zn 60 - 350</t>
  </si>
  <si>
    <t>35</t>
  </si>
  <si>
    <t>404452530</t>
  </si>
  <si>
    <t>víčko plastové na sloupek 60</t>
  </si>
  <si>
    <t>36</t>
  </si>
  <si>
    <t>404452400</t>
  </si>
  <si>
    <t>patka hliníková HP 60</t>
  </si>
  <si>
    <t>37</t>
  </si>
  <si>
    <t>404452560</t>
  </si>
  <si>
    <t>upínací svorka na sloupek US 60</t>
  </si>
  <si>
    <t>38</t>
  </si>
  <si>
    <t>919731123</t>
  </si>
  <si>
    <t>Zarovnání styčné plochy podkladu nebo krytu živičného tl do 200 mm</t>
  </si>
  <si>
    <t>39</t>
  </si>
  <si>
    <t>919735114</t>
  </si>
  <si>
    <t>Řezání stávajícího živičného krytu hl do 200 mm</t>
  </si>
  <si>
    <t>40</t>
  </si>
  <si>
    <t>938908411</t>
  </si>
  <si>
    <t>Čištění vozovek splachováním vodou</t>
  </si>
  <si>
    <t>41</t>
  </si>
  <si>
    <t>938909311</t>
  </si>
  <si>
    <t>Čištění vozovek metením strojně podkladu nebo krytu betonového nebo živičného</t>
  </si>
  <si>
    <t>42</t>
  </si>
  <si>
    <t>938909611</t>
  </si>
  <si>
    <t>Odstranění nánosu na krajnicích tl do 100 mm</t>
  </si>
  <si>
    <t>43</t>
  </si>
  <si>
    <t>967041112</t>
  </si>
  <si>
    <t>Přisekání rovných ostění v betonu</t>
  </si>
  <si>
    <t>44</t>
  </si>
  <si>
    <t>976085311</t>
  </si>
  <si>
    <t>Vybourání kanalizačních rámů včetně poklopů nebo mříží pl do 0,6 m2</t>
  </si>
  <si>
    <t>45</t>
  </si>
  <si>
    <t>997221551</t>
  </si>
  <si>
    <t>Vodorovná doprava suti ze sypkých materiálů do 1 km</t>
  </si>
  <si>
    <t>46</t>
  </si>
  <si>
    <t>997221559</t>
  </si>
  <si>
    <t>Příplatek ZKD 1 km u vodorovné dopravy suti ze sypkých materiálů</t>
  </si>
  <si>
    <t>47</t>
  </si>
  <si>
    <t>997221611</t>
  </si>
  <si>
    <t>Nakládání suti na dopravní prostředky pro vodorovnou dopravu</t>
  </si>
  <si>
    <t>48</t>
  </si>
  <si>
    <t>997221845</t>
  </si>
  <si>
    <t>Poplatek za uložení odpadu z asfaltových povrchů na skládce (skládkovné)</t>
  </si>
  <si>
    <t>49</t>
  </si>
  <si>
    <t>997221855</t>
  </si>
  <si>
    <t>Poplatek za uložení odpadu z kameniva na skládce (skládkovné)</t>
  </si>
  <si>
    <t>50</t>
  </si>
  <si>
    <t>998223011</t>
  </si>
  <si>
    <t>Přesun hmot pro pozemní komunikace s krytem dlážděným</t>
  </si>
  <si>
    <t>51</t>
  </si>
  <si>
    <t>998223091</t>
  </si>
  <si>
    <t>Příplatek k přesunu hmot pro pozemní komunikace s krytem dlážděným za zvětšený přesun do 1000 m</t>
  </si>
  <si>
    <t>52</t>
  </si>
  <si>
    <t>998225111</t>
  </si>
  <si>
    <t>Přesun hmot pro pozemní komunikace s krytem z kamene, monolitickým betonovým nebo živičným</t>
  </si>
  <si>
    <t>53</t>
  </si>
  <si>
    <t>998225191</t>
  </si>
  <si>
    <t>Příplatek k přesunu hmot pro pozemní komunikace s krytem z kamene, živičným, betonovým do 1000 m</t>
  </si>
  <si>
    <t>54</t>
  </si>
  <si>
    <t>998231311</t>
  </si>
  <si>
    <t>Přesun hmot pro sadovnické a krajinářské úpravy vodorovně do 5000 m</t>
  </si>
  <si>
    <t>55</t>
  </si>
  <si>
    <t>998276101</t>
  </si>
  <si>
    <t>Přesun hmot pro trubní vedení z trub z plastických hmot otevřený výkop</t>
  </si>
  <si>
    <t>56</t>
  </si>
  <si>
    <t>012203000</t>
  </si>
  <si>
    <t>Geodetické práce při provádění stavby</t>
  </si>
  <si>
    <t>Kč</t>
  </si>
  <si>
    <t>1024</t>
  </si>
  <si>
    <t>57</t>
  </si>
  <si>
    <t>012303000</t>
  </si>
  <si>
    <t>Geodetické práce po výstavbě</t>
  </si>
  <si>
    <t>67</t>
  </si>
  <si>
    <t>012403000</t>
  </si>
  <si>
    <t>Geometrický plán - dle požadavku objednatele</t>
  </si>
  <si>
    <t>58</t>
  </si>
  <si>
    <t>013254000</t>
  </si>
  <si>
    <t>Dokumentace skutečného provedení stavby</t>
  </si>
  <si>
    <t>59</t>
  </si>
  <si>
    <t>020001000</t>
  </si>
  <si>
    <t>Příprava staveniště</t>
  </si>
  <si>
    <t>60</t>
  </si>
  <si>
    <t>030001000</t>
  </si>
  <si>
    <t>61</t>
  </si>
  <si>
    <t>034002000</t>
  </si>
  <si>
    <t>Zabezpečení staveniště</t>
  </si>
  <si>
    <t>62</t>
  </si>
  <si>
    <t>043002000</t>
  </si>
  <si>
    <t>Zkoušky a ostatní měření</t>
  </si>
  <si>
    <t>63</t>
  </si>
  <si>
    <t>062002000</t>
  </si>
  <si>
    <t>Ztížené dopravní podmínky</t>
  </si>
  <si>
    <t>VP - Vícepráce</t>
  </si>
  <si>
    <t>PN</t>
  </si>
  <si>
    <t>klouzSO2V-2016 - Komunikace SO 02 - vjezdy</t>
  </si>
  <si>
    <t>997221612</t>
  </si>
  <si>
    <t>Nakládání vybouraných hmot na dopravní prostředky pro vodorovnou dopravu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</si>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</sst>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3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3" xfId="0" applyNumberFormat="1" applyFont="1" applyBorder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33" xfId="0" applyFont="1" applyBorder="1" applyAlignment="1" applyProtection="1">
      <alignment horizontal="center" vertical="center"/>
      <protection/>
    </xf>
    <xf numFmtId="49" fontId="29" fillId="0" borderId="33" xfId="0" applyNumberFormat="1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center" vertical="center" wrapText="1"/>
      <protection/>
    </xf>
    <xf numFmtId="168" fontId="29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168" fontId="0" fillId="34" borderId="33" xfId="0" applyNumberFormat="1" applyFont="1" applyFill="1" applyBorder="1" applyAlignment="1">
      <alignment horizontal="right" vertical="center"/>
    </xf>
    <xf numFmtId="0" fontId="13" fillId="3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29" fillId="0" borderId="33" xfId="0" applyFont="1" applyBorder="1" applyAlignment="1" applyProtection="1">
      <alignment horizontal="left" vertical="center" wrapText="1"/>
      <protection/>
    </xf>
    <xf numFmtId="0" fontId="29" fillId="0" borderId="33" xfId="0" applyFont="1" applyBorder="1" applyAlignment="1" applyProtection="1">
      <alignment horizontal="left" vertical="center"/>
      <protection/>
    </xf>
    <xf numFmtId="164" fontId="29" fillId="34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9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FDD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214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05C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24" t="s">
        <v>0</v>
      </c>
      <c r="B1" s="225"/>
      <c r="C1" s="225"/>
      <c r="D1" s="226" t="s">
        <v>1</v>
      </c>
      <c r="E1" s="225"/>
      <c r="F1" s="225"/>
      <c r="G1" s="225"/>
      <c r="H1" s="225"/>
      <c r="I1" s="225"/>
      <c r="J1" s="225"/>
      <c r="K1" s="227" t="s">
        <v>361</v>
      </c>
      <c r="L1" s="227"/>
      <c r="M1" s="227"/>
      <c r="N1" s="227"/>
      <c r="O1" s="227"/>
      <c r="P1" s="227"/>
      <c r="Q1" s="227"/>
      <c r="R1" s="227"/>
      <c r="S1" s="227"/>
      <c r="T1" s="225"/>
      <c r="U1" s="225"/>
      <c r="V1" s="225"/>
      <c r="W1" s="227" t="s">
        <v>362</v>
      </c>
      <c r="X1" s="227"/>
      <c r="Y1" s="227"/>
      <c r="Z1" s="227"/>
      <c r="AA1" s="227"/>
      <c r="AB1" s="227"/>
      <c r="AC1" s="227"/>
      <c r="AD1" s="227"/>
      <c r="AE1" s="227"/>
      <c r="AF1" s="227"/>
      <c r="AG1" s="225"/>
      <c r="AH1" s="22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5" t="s">
        <v>4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R2" s="195" t="s">
        <v>5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57" t="s">
        <v>9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2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C5" s="11"/>
      <c r="D5" s="15" t="s">
        <v>13</v>
      </c>
      <c r="E5" s="11"/>
      <c r="F5" s="11"/>
      <c r="G5" s="11"/>
      <c r="H5" s="11"/>
      <c r="I5" s="11"/>
      <c r="J5" s="11"/>
      <c r="K5" s="162" t="s">
        <v>14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1"/>
      <c r="AQ5" s="12"/>
      <c r="BE5" s="159" t="s">
        <v>15</v>
      </c>
      <c r="BS5" s="6" t="s">
        <v>6</v>
      </c>
    </row>
    <row r="6" spans="2:71" s="2" customFormat="1" ht="37.5" customHeight="1">
      <c r="B6" s="10"/>
      <c r="C6" s="11"/>
      <c r="D6" s="17" t="s">
        <v>16</v>
      </c>
      <c r="E6" s="11"/>
      <c r="F6" s="11"/>
      <c r="G6" s="11"/>
      <c r="H6" s="11"/>
      <c r="I6" s="11"/>
      <c r="J6" s="11"/>
      <c r="K6" s="163" t="s">
        <v>17</v>
      </c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1"/>
      <c r="AQ6" s="12"/>
      <c r="BE6" s="156"/>
      <c r="BS6" s="6" t="s">
        <v>18</v>
      </c>
    </row>
    <row r="7" spans="2:71" s="2" customFormat="1" ht="15" customHeight="1">
      <c r="B7" s="10"/>
      <c r="C7" s="11"/>
      <c r="D7" s="18" t="s">
        <v>19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20</v>
      </c>
      <c r="AL7" s="11"/>
      <c r="AM7" s="11"/>
      <c r="AN7" s="16"/>
      <c r="AO7" s="11"/>
      <c r="AP7" s="11"/>
      <c r="AQ7" s="12"/>
      <c r="BE7" s="156"/>
      <c r="BS7" s="6" t="s">
        <v>21</v>
      </c>
    </row>
    <row r="8" spans="2:71" s="2" customFormat="1" ht="15" customHeight="1">
      <c r="B8" s="10"/>
      <c r="C8" s="11"/>
      <c r="D8" s="18" t="s">
        <v>22</v>
      </c>
      <c r="E8" s="11"/>
      <c r="F8" s="11"/>
      <c r="G8" s="11"/>
      <c r="H8" s="11"/>
      <c r="I8" s="11"/>
      <c r="J8" s="11"/>
      <c r="K8" s="16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24</v>
      </c>
      <c r="AL8" s="11"/>
      <c r="AM8" s="11"/>
      <c r="AN8" s="19" t="s">
        <v>25</v>
      </c>
      <c r="AO8" s="11"/>
      <c r="AP8" s="11"/>
      <c r="AQ8" s="12"/>
      <c r="BE8" s="156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56"/>
      <c r="BS9" s="6" t="s">
        <v>27</v>
      </c>
    </row>
    <row r="10" spans="2:71" s="2" customFormat="1" ht="15" customHeight="1">
      <c r="B10" s="10"/>
      <c r="C10" s="11"/>
      <c r="D10" s="18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29</v>
      </c>
      <c r="AL10" s="11"/>
      <c r="AM10" s="11"/>
      <c r="AN10" s="16"/>
      <c r="AO10" s="11"/>
      <c r="AP10" s="11"/>
      <c r="AQ10" s="12"/>
      <c r="BE10" s="156"/>
      <c r="BS10" s="6" t="s">
        <v>18</v>
      </c>
    </row>
    <row r="11" spans="2:71" s="2" customFormat="1" ht="19.5" customHeight="1">
      <c r="B11" s="10"/>
      <c r="C11" s="11"/>
      <c r="D11" s="11"/>
      <c r="E11" s="16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31</v>
      </c>
      <c r="AL11" s="11"/>
      <c r="AM11" s="11"/>
      <c r="AN11" s="16"/>
      <c r="AO11" s="11"/>
      <c r="AP11" s="11"/>
      <c r="AQ11" s="12"/>
      <c r="BE11" s="156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56"/>
      <c r="BS12" s="6" t="s">
        <v>18</v>
      </c>
    </row>
    <row r="13" spans="2:71" s="2" customFormat="1" ht="15" customHeight="1">
      <c r="B13" s="10"/>
      <c r="C13" s="11"/>
      <c r="D13" s="18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29</v>
      </c>
      <c r="AL13" s="11"/>
      <c r="AM13" s="11"/>
      <c r="AN13" s="20" t="s">
        <v>33</v>
      </c>
      <c r="AO13" s="11"/>
      <c r="AP13" s="11"/>
      <c r="AQ13" s="12"/>
      <c r="BE13" s="156"/>
      <c r="BS13" s="6" t="s">
        <v>18</v>
      </c>
    </row>
    <row r="14" spans="2:71" s="2" customFormat="1" ht="15.75" customHeight="1">
      <c r="B14" s="10"/>
      <c r="C14" s="11"/>
      <c r="D14" s="11"/>
      <c r="E14" s="164" t="s">
        <v>33</v>
      </c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8" t="s">
        <v>31</v>
      </c>
      <c r="AL14" s="11"/>
      <c r="AM14" s="11"/>
      <c r="AN14" s="20" t="s">
        <v>33</v>
      </c>
      <c r="AO14" s="11"/>
      <c r="AP14" s="11"/>
      <c r="AQ14" s="12"/>
      <c r="BE14" s="156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56"/>
      <c r="BS15" s="6" t="s">
        <v>3</v>
      </c>
    </row>
    <row r="16" spans="2:71" s="2" customFormat="1" ht="15" customHeight="1">
      <c r="B16" s="10"/>
      <c r="C16" s="11"/>
      <c r="D16" s="18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29</v>
      </c>
      <c r="AL16" s="11"/>
      <c r="AM16" s="11"/>
      <c r="AN16" s="16"/>
      <c r="AO16" s="11"/>
      <c r="AP16" s="11"/>
      <c r="AQ16" s="12"/>
      <c r="BE16" s="156"/>
      <c r="BS16" s="6" t="s">
        <v>3</v>
      </c>
    </row>
    <row r="17" spans="2:71" s="2" customFormat="1" ht="19.5" customHeight="1">
      <c r="B17" s="10"/>
      <c r="C17" s="11"/>
      <c r="D17" s="11"/>
      <c r="E17" s="16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31</v>
      </c>
      <c r="AL17" s="11"/>
      <c r="AM17" s="11"/>
      <c r="AN17" s="16"/>
      <c r="AO17" s="11"/>
      <c r="AP17" s="11"/>
      <c r="AQ17" s="12"/>
      <c r="BE17" s="156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56"/>
      <c r="BS18" s="6" t="s">
        <v>6</v>
      </c>
    </row>
    <row r="19" spans="2:71" s="2" customFormat="1" ht="15" customHeight="1">
      <c r="B19" s="10"/>
      <c r="C19" s="11"/>
      <c r="D19" s="18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29</v>
      </c>
      <c r="AL19" s="11"/>
      <c r="AM19" s="11"/>
      <c r="AN19" s="16"/>
      <c r="AO19" s="11"/>
      <c r="AP19" s="11"/>
      <c r="AQ19" s="12"/>
      <c r="BE19" s="156"/>
      <c r="BS19" s="6" t="s">
        <v>6</v>
      </c>
    </row>
    <row r="20" spans="2:57" s="2" customFormat="1" ht="19.5" customHeight="1">
      <c r="B20" s="10"/>
      <c r="C20" s="11"/>
      <c r="D20" s="11"/>
      <c r="E20" s="16" t="s">
        <v>38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31</v>
      </c>
      <c r="AL20" s="11"/>
      <c r="AM20" s="11"/>
      <c r="AN20" s="16"/>
      <c r="AO20" s="11"/>
      <c r="AP20" s="11"/>
      <c r="AQ20" s="12"/>
      <c r="BE20" s="156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56"/>
    </row>
    <row r="22" spans="2:57" s="2" customFormat="1" ht="7.5" customHeight="1">
      <c r="B22" s="10"/>
      <c r="C22" s="1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"/>
      <c r="AQ22" s="12"/>
      <c r="BE22" s="156"/>
    </row>
    <row r="23" spans="2:57" s="2" customFormat="1" ht="15" customHeight="1">
      <c r="B23" s="10"/>
      <c r="C23" s="11"/>
      <c r="D23" s="22" t="s">
        <v>39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65">
        <f>ROUND($AG$87,2)</f>
        <v>0</v>
      </c>
      <c r="AL23" s="158"/>
      <c r="AM23" s="158"/>
      <c r="AN23" s="158"/>
      <c r="AO23" s="158"/>
      <c r="AP23" s="11"/>
      <c r="AQ23" s="12"/>
      <c r="BE23" s="156"/>
    </row>
    <row r="24" spans="2:57" s="2" customFormat="1" ht="15" customHeight="1">
      <c r="B24" s="10"/>
      <c r="C24" s="11"/>
      <c r="D24" s="22" t="s">
        <v>40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65">
        <f>ROUND($AG$91,2)</f>
        <v>0</v>
      </c>
      <c r="AL24" s="158"/>
      <c r="AM24" s="158"/>
      <c r="AN24" s="158"/>
      <c r="AO24" s="158"/>
      <c r="AP24" s="11"/>
      <c r="AQ24" s="12"/>
      <c r="BE24" s="156"/>
    </row>
    <row r="25" spans="2:57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BE25" s="160"/>
    </row>
    <row r="26" spans="2:57" s="6" customFormat="1" ht="27" customHeight="1">
      <c r="B26" s="23"/>
      <c r="C26" s="24"/>
      <c r="D26" s="26" t="s">
        <v>41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66">
        <f>ROUND($AK$23+$AK$24,2)</f>
        <v>0</v>
      </c>
      <c r="AL26" s="167"/>
      <c r="AM26" s="167"/>
      <c r="AN26" s="167"/>
      <c r="AO26" s="167"/>
      <c r="AP26" s="24"/>
      <c r="AQ26" s="25"/>
      <c r="BE26" s="160"/>
    </row>
    <row r="27" spans="2:57" s="6" customFormat="1" ht="7.5" customHeight="1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5"/>
      <c r="BE27" s="160"/>
    </row>
    <row r="28" spans="2:57" s="6" customFormat="1" ht="15" customHeight="1">
      <c r="B28" s="28"/>
      <c r="C28" s="29"/>
      <c r="D28" s="29" t="s">
        <v>42</v>
      </c>
      <c r="E28" s="29"/>
      <c r="F28" s="29" t="s">
        <v>43</v>
      </c>
      <c r="G28" s="29"/>
      <c r="H28" s="29"/>
      <c r="I28" s="29"/>
      <c r="J28" s="29"/>
      <c r="K28" s="29"/>
      <c r="L28" s="168">
        <v>0.21</v>
      </c>
      <c r="M28" s="169"/>
      <c r="N28" s="169"/>
      <c r="O28" s="169"/>
      <c r="P28" s="29"/>
      <c r="Q28" s="29"/>
      <c r="R28" s="29"/>
      <c r="S28" s="29"/>
      <c r="T28" s="31" t="s">
        <v>44</v>
      </c>
      <c r="U28" s="29"/>
      <c r="V28" s="29"/>
      <c r="W28" s="170">
        <f>ROUND($AZ$87+SUM($CD$92:$CD$96),2)</f>
        <v>0</v>
      </c>
      <c r="X28" s="169"/>
      <c r="Y28" s="169"/>
      <c r="Z28" s="169"/>
      <c r="AA28" s="169"/>
      <c r="AB28" s="169"/>
      <c r="AC28" s="169"/>
      <c r="AD28" s="169"/>
      <c r="AE28" s="169"/>
      <c r="AF28" s="29"/>
      <c r="AG28" s="29"/>
      <c r="AH28" s="29"/>
      <c r="AI28" s="29"/>
      <c r="AJ28" s="29"/>
      <c r="AK28" s="170">
        <f>ROUND($AV$87+SUM($BY$92:$BY$96),2)</f>
        <v>0</v>
      </c>
      <c r="AL28" s="169"/>
      <c r="AM28" s="169"/>
      <c r="AN28" s="169"/>
      <c r="AO28" s="169"/>
      <c r="AP28" s="29"/>
      <c r="AQ28" s="32"/>
      <c r="BE28" s="161"/>
    </row>
    <row r="29" spans="2:57" s="6" customFormat="1" ht="15" customHeight="1">
      <c r="B29" s="28"/>
      <c r="C29" s="29"/>
      <c r="D29" s="29"/>
      <c r="E29" s="29"/>
      <c r="F29" s="29" t="s">
        <v>45</v>
      </c>
      <c r="G29" s="29"/>
      <c r="H29" s="29"/>
      <c r="I29" s="29"/>
      <c r="J29" s="29"/>
      <c r="K29" s="29"/>
      <c r="L29" s="168">
        <v>0.15</v>
      </c>
      <c r="M29" s="169"/>
      <c r="N29" s="169"/>
      <c r="O29" s="169"/>
      <c r="P29" s="29"/>
      <c r="Q29" s="29"/>
      <c r="R29" s="29"/>
      <c r="S29" s="29"/>
      <c r="T29" s="31" t="s">
        <v>44</v>
      </c>
      <c r="U29" s="29"/>
      <c r="V29" s="29"/>
      <c r="W29" s="170">
        <f>ROUND($BA$87+SUM($CE$92:$CE$96),2)</f>
        <v>0</v>
      </c>
      <c r="X29" s="169"/>
      <c r="Y29" s="169"/>
      <c r="Z29" s="169"/>
      <c r="AA29" s="169"/>
      <c r="AB29" s="169"/>
      <c r="AC29" s="169"/>
      <c r="AD29" s="169"/>
      <c r="AE29" s="169"/>
      <c r="AF29" s="29"/>
      <c r="AG29" s="29"/>
      <c r="AH29" s="29"/>
      <c r="AI29" s="29"/>
      <c r="AJ29" s="29"/>
      <c r="AK29" s="170">
        <f>ROUND($AW$87+SUM($BZ$92:$BZ$96),2)</f>
        <v>0</v>
      </c>
      <c r="AL29" s="169"/>
      <c r="AM29" s="169"/>
      <c r="AN29" s="169"/>
      <c r="AO29" s="169"/>
      <c r="AP29" s="29"/>
      <c r="AQ29" s="32"/>
      <c r="BE29" s="161"/>
    </row>
    <row r="30" spans="2:57" s="6" customFormat="1" ht="15" customHeight="1" hidden="1">
      <c r="B30" s="28"/>
      <c r="C30" s="29"/>
      <c r="D30" s="29"/>
      <c r="E30" s="29"/>
      <c r="F30" s="29" t="s">
        <v>46</v>
      </c>
      <c r="G30" s="29"/>
      <c r="H30" s="29"/>
      <c r="I30" s="29"/>
      <c r="J30" s="29"/>
      <c r="K30" s="29"/>
      <c r="L30" s="168">
        <v>0.21</v>
      </c>
      <c r="M30" s="169"/>
      <c r="N30" s="169"/>
      <c r="O30" s="169"/>
      <c r="P30" s="29"/>
      <c r="Q30" s="29"/>
      <c r="R30" s="29"/>
      <c r="S30" s="29"/>
      <c r="T30" s="31" t="s">
        <v>44</v>
      </c>
      <c r="U30" s="29"/>
      <c r="V30" s="29"/>
      <c r="W30" s="170">
        <f>ROUND($BB$87+SUM($CF$92:$CF$96),2)</f>
        <v>0</v>
      </c>
      <c r="X30" s="169"/>
      <c r="Y30" s="169"/>
      <c r="Z30" s="169"/>
      <c r="AA30" s="169"/>
      <c r="AB30" s="169"/>
      <c r="AC30" s="169"/>
      <c r="AD30" s="169"/>
      <c r="AE30" s="169"/>
      <c r="AF30" s="29"/>
      <c r="AG30" s="29"/>
      <c r="AH30" s="29"/>
      <c r="AI30" s="29"/>
      <c r="AJ30" s="29"/>
      <c r="AK30" s="170">
        <v>0</v>
      </c>
      <c r="AL30" s="169"/>
      <c r="AM30" s="169"/>
      <c r="AN30" s="169"/>
      <c r="AO30" s="169"/>
      <c r="AP30" s="29"/>
      <c r="AQ30" s="32"/>
      <c r="BE30" s="161"/>
    </row>
    <row r="31" spans="2:57" s="6" customFormat="1" ht="15" customHeight="1" hidden="1">
      <c r="B31" s="28"/>
      <c r="C31" s="29"/>
      <c r="D31" s="29"/>
      <c r="E31" s="29"/>
      <c r="F31" s="29" t="s">
        <v>47</v>
      </c>
      <c r="G31" s="29"/>
      <c r="H31" s="29"/>
      <c r="I31" s="29"/>
      <c r="J31" s="29"/>
      <c r="K31" s="29"/>
      <c r="L31" s="168">
        <v>0.15</v>
      </c>
      <c r="M31" s="169"/>
      <c r="N31" s="169"/>
      <c r="O31" s="169"/>
      <c r="P31" s="29"/>
      <c r="Q31" s="29"/>
      <c r="R31" s="29"/>
      <c r="S31" s="29"/>
      <c r="T31" s="31" t="s">
        <v>44</v>
      </c>
      <c r="U31" s="29"/>
      <c r="V31" s="29"/>
      <c r="W31" s="170">
        <f>ROUND($BC$87+SUM($CG$92:$CG$96),2)</f>
        <v>0</v>
      </c>
      <c r="X31" s="169"/>
      <c r="Y31" s="169"/>
      <c r="Z31" s="169"/>
      <c r="AA31" s="169"/>
      <c r="AB31" s="169"/>
      <c r="AC31" s="169"/>
      <c r="AD31" s="169"/>
      <c r="AE31" s="169"/>
      <c r="AF31" s="29"/>
      <c r="AG31" s="29"/>
      <c r="AH31" s="29"/>
      <c r="AI31" s="29"/>
      <c r="AJ31" s="29"/>
      <c r="AK31" s="170">
        <v>0</v>
      </c>
      <c r="AL31" s="169"/>
      <c r="AM31" s="169"/>
      <c r="AN31" s="169"/>
      <c r="AO31" s="169"/>
      <c r="AP31" s="29"/>
      <c r="AQ31" s="32"/>
      <c r="BE31" s="161"/>
    </row>
    <row r="32" spans="2:57" s="6" customFormat="1" ht="15" customHeight="1" hidden="1">
      <c r="B32" s="28"/>
      <c r="C32" s="29"/>
      <c r="D32" s="29"/>
      <c r="E32" s="29"/>
      <c r="F32" s="29" t="s">
        <v>48</v>
      </c>
      <c r="G32" s="29"/>
      <c r="H32" s="29"/>
      <c r="I32" s="29"/>
      <c r="J32" s="29"/>
      <c r="K32" s="29"/>
      <c r="L32" s="168">
        <v>0</v>
      </c>
      <c r="M32" s="169"/>
      <c r="N32" s="169"/>
      <c r="O32" s="169"/>
      <c r="P32" s="29"/>
      <c r="Q32" s="29"/>
      <c r="R32" s="29"/>
      <c r="S32" s="29"/>
      <c r="T32" s="31" t="s">
        <v>44</v>
      </c>
      <c r="U32" s="29"/>
      <c r="V32" s="29"/>
      <c r="W32" s="170">
        <f>ROUND($BD$87+SUM($CH$92:$CH$96),2)</f>
        <v>0</v>
      </c>
      <c r="X32" s="169"/>
      <c r="Y32" s="169"/>
      <c r="Z32" s="169"/>
      <c r="AA32" s="169"/>
      <c r="AB32" s="169"/>
      <c r="AC32" s="169"/>
      <c r="AD32" s="169"/>
      <c r="AE32" s="169"/>
      <c r="AF32" s="29"/>
      <c r="AG32" s="29"/>
      <c r="AH32" s="29"/>
      <c r="AI32" s="29"/>
      <c r="AJ32" s="29"/>
      <c r="AK32" s="170">
        <v>0</v>
      </c>
      <c r="AL32" s="169"/>
      <c r="AM32" s="169"/>
      <c r="AN32" s="169"/>
      <c r="AO32" s="169"/>
      <c r="AP32" s="29"/>
      <c r="AQ32" s="32"/>
      <c r="BE32" s="161"/>
    </row>
    <row r="33" spans="2:57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5"/>
      <c r="BE33" s="160"/>
    </row>
    <row r="34" spans="2:57" s="6" customFormat="1" ht="27" customHeight="1">
      <c r="B34" s="23"/>
      <c r="C34" s="33"/>
      <c r="D34" s="34" t="s">
        <v>49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6" t="s">
        <v>50</v>
      </c>
      <c r="U34" s="35"/>
      <c r="V34" s="35"/>
      <c r="W34" s="35"/>
      <c r="X34" s="171" t="s">
        <v>51</v>
      </c>
      <c r="Y34" s="172"/>
      <c r="Z34" s="172"/>
      <c r="AA34" s="172"/>
      <c r="AB34" s="172"/>
      <c r="AC34" s="35"/>
      <c r="AD34" s="35"/>
      <c r="AE34" s="35"/>
      <c r="AF34" s="35"/>
      <c r="AG34" s="35"/>
      <c r="AH34" s="35"/>
      <c r="AI34" s="35"/>
      <c r="AJ34" s="35"/>
      <c r="AK34" s="173">
        <f>ROUND(SUM($AK$26:$AK$32),2)</f>
        <v>0</v>
      </c>
      <c r="AL34" s="172"/>
      <c r="AM34" s="172"/>
      <c r="AN34" s="172"/>
      <c r="AO34" s="174"/>
      <c r="AP34" s="33"/>
      <c r="AQ34" s="25"/>
      <c r="BE34" s="160"/>
    </row>
    <row r="35" spans="2:43" s="6" customFormat="1" ht="15" customHeigh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5"/>
    </row>
    <row r="36" spans="2:43" s="2" customFormat="1" ht="14.2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</row>
    <row r="37" spans="2:43" s="2" customFormat="1" ht="14.2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</row>
    <row r="38" spans="2:43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2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53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54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55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54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55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57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54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55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54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55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57" t="s">
        <v>58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25"/>
    </row>
    <row r="77" spans="2:43" s="52" customFormat="1" ht="15" customHeight="1">
      <c r="B77" s="53"/>
      <c r="C77" s="18" t="s">
        <v>13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klouzSo02-8/2018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16</v>
      </c>
      <c r="D78" s="57"/>
      <c r="E78" s="57"/>
      <c r="F78" s="57"/>
      <c r="G78" s="57"/>
      <c r="H78" s="57"/>
      <c r="I78" s="57"/>
      <c r="J78" s="57"/>
      <c r="K78" s="57"/>
      <c r="L78" s="176" t="str">
        <f>$K$6</f>
        <v>Rekonstukce komunikací v Klouzovech SO.02</v>
      </c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22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Klouzovy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24</v>
      </c>
      <c r="AJ80" s="24"/>
      <c r="AK80" s="24"/>
      <c r="AL80" s="24"/>
      <c r="AM80" s="60" t="str">
        <f>IF($AN$8="","",$AN$8)</f>
        <v>26.04.2018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28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Město Chotěboř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34</v>
      </c>
      <c r="AJ82" s="24"/>
      <c r="AK82" s="24"/>
      <c r="AL82" s="24"/>
      <c r="AM82" s="162" t="str">
        <f>IF($E$17="","",$E$17)</f>
        <v>GREGOR-projekt invest, s.r.o.</v>
      </c>
      <c r="AN82" s="175"/>
      <c r="AO82" s="175"/>
      <c r="AP82" s="175"/>
      <c r="AQ82" s="25"/>
      <c r="AS82" s="178" t="s">
        <v>59</v>
      </c>
      <c r="AT82" s="179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32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37</v>
      </c>
      <c r="AJ83" s="24"/>
      <c r="AK83" s="24"/>
      <c r="AL83" s="24"/>
      <c r="AM83" s="162" t="str">
        <f>IF($E$20="","",$E$20)</f>
        <v>Ing. Gregor</v>
      </c>
      <c r="AN83" s="175"/>
      <c r="AO83" s="175"/>
      <c r="AP83" s="175"/>
      <c r="AQ83" s="25"/>
      <c r="AS83" s="180"/>
      <c r="AT83" s="160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181"/>
      <c r="AT84" s="175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182" t="s">
        <v>60</v>
      </c>
      <c r="D85" s="172"/>
      <c r="E85" s="172"/>
      <c r="F85" s="172"/>
      <c r="G85" s="172"/>
      <c r="H85" s="35"/>
      <c r="I85" s="183" t="s">
        <v>61</v>
      </c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83" t="s">
        <v>62</v>
      </c>
      <c r="AH85" s="172"/>
      <c r="AI85" s="172"/>
      <c r="AJ85" s="172"/>
      <c r="AK85" s="172"/>
      <c r="AL85" s="172"/>
      <c r="AM85" s="172"/>
      <c r="AN85" s="183" t="s">
        <v>63</v>
      </c>
      <c r="AO85" s="172"/>
      <c r="AP85" s="174"/>
      <c r="AQ85" s="25"/>
      <c r="AS85" s="66" t="s">
        <v>64</v>
      </c>
      <c r="AT85" s="67" t="s">
        <v>65</v>
      </c>
      <c r="AU85" s="67" t="s">
        <v>66</v>
      </c>
      <c r="AV85" s="67" t="s">
        <v>67</v>
      </c>
      <c r="AW85" s="67" t="s">
        <v>68</v>
      </c>
      <c r="AX85" s="67" t="s">
        <v>69</v>
      </c>
      <c r="AY85" s="67" t="s">
        <v>70</v>
      </c>
      <c r="AZ85" s="67" t="s">
        <v>71</v>
      </c>
      <c r="BA85" s="67" t="s">
        <v>72</v>
      </c>
      <c r="BB85" s="67" t="s">
        <v>73</v>
      </c>
      <c r="BC85" s="67" t="s">
        <v>74</v>
      </c>
      <c r="BD85" s="68" t="s">
        <v>75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76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191">
        <f>ROUND(SUM($AG$88:$AG$89),2)</f>
        <v>0</v>
      </c>
      <c r="AH87" s="192"/>
      <c r="AI87" s="192"/>
      <c r="AJ87" s="192"/>
      <c r="AK87" s="192"/>
      <c r="AL87" s="192"/>
      <c r="AM87" s="192"/>
      <c r="AN87" s="191">
        <f>ROUND(SUM($AG$87,$AT$87),2)</f>
        <v>0</v>
      </c>
      <c r="AO87" s="192"/>
      <c r="AP87" s="192"/>
      <c r="AQ87" s="58"/>
      <c r="AS87" s="72">
        <f>ROUND(SUM($AS$88:$AS$89),2)</f>
        <v>0</v>
      </c>
      <c r="AT87" s="73">
        <f>ROUND(SUM($AV$87:$AW$87),2)</f>
        <v>0</v>
      </c>
      <c r="AU87" s="74">
        <f>ROUND(SUM($AU$88:$AU$89),5)</f>
        <v>542.26476</v>
      </c>
      <c r="AV87" s="73">
        <f>ROUND($AZ$87*$L$28,2)</f>
        <v>0</v>
      </c>
      <c r="AW87" s="73">
        <f>ROUND($BA$87*$L$29,2)</f>
        <v>0</v>
      </c>
      <c r="AX87" s="73">
        <f>ROUND($BB$87*$L$28,2)</f>
        <v>0</v>
      </c>
      <c r="AY87" s="73">
        <f>ROUND($BC$87*$L$29,2)</f>
        <v>0</v>
      </c>
      <c r="AZ87" s="73">
        <f>ROUND(SUM($AZ$88:$AZ$89),2)</f>
        <v>0</v>
      </c>
      <c r="BA87" s="73">
        <f>ROUND(SUM($BA$88:$BA$89),2)</f>
        <v>0</v>
      </c>
      <c r="BB87" s="73">
        <f>ROUND(SUM($BB$88:$BB$89),2)</f>
        <v>0</v>
      </c>
      <c r="BC87" s="73">
        <f>ROUND(SUM($BC$88:$BC$89),2)</f>
        <v>0</v>
      </c>
      <c r="BD87" s="75">
        <f>ROUND(SUM($BD$88:$BD$89),2)</f>
        <v>0</v>
      </c>
      <c r="BS87" s="55" t="s">
        <v>77</v>
      </c>
      <c r="BT87" s="55" t="s">
        <v>78</v>
      </c>
      <c r="BU87" s="76" t="s">
        <v>79</v>
      </c>
      <c r="BV87" s="55" t="s">
        <v>80</v>
      </c>
      <c r="BW87" s="55" t="s">
        <v>81</v>
      </c>
      <c r="BX87" s="55" t="s">
        <v>82</v>
      </c>
    </row>
    <row r="88" spans="1:76" s="77" customFormat="1" ht="28.5" customHeight="1">
      <c r="A88" s="223" t="s">
        <v>363</v>
      </c>
      <c r="B88" s="78"/>
      <c r="C88" s="79"/>
      <c r="D88" s="186" t="s">
        <v>83</v>
      </c>
      <c r="E88" s="187"/>
      <c r="F88" s="187"/>
      <c r="G88" s="187"/>
      <c r="H88" s="187"/>
      <c r="I88" s="79"/>
      <c r="J88" s="186" t="s">
        <v>84</v>
      </c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4">
        <f>'klouzSO2-2016 - Komunikac...'!$M$27</f>
        <v>0</v>
      </c>
      <c r="AH88" s="185"/>
      <c r="AI88" s="185"/>
      <c r="AJ88" s="185"/>
      <c r="AK88" s="185"/>
      <c r="AL88" s="185"/>
      <c r="AM88" s="185"/>
      <c r="AN88" s="184">
        <f>ROUND(SUM($AG$88,$AT$88),2)</f>
        <v>0</v>
      </c>
      <c r="AO88" s="185"/>
      <c r="AP88" s="185"/>
      <c r="AQ88" s="80"/>
      <c r="AS88" s="81">
        <f>'klouzSO2-2016 - Komunikac...'!$M$25</f>
        <v>0</v>
      </c>
      <c r="AT88" s="82">
        <f>ROUND(SUM($AV$88:$AW$88),2)</f>
        <v>0</v>
      </c>
      <c r="AU88" s="83">
        <f>'klouzSO2-2016 - Komunikac...'!$W$131</f>
        <v>433.52692799999994</v>
      </c>
      <c r="AV88" s="82">
        <f>'klouzSO2-2016 - Komunikac...'!$M$29</f>
        <v>0</v>
      </c>
      <c r="AW88" s="82">
        <f>'klouzSO2-2016 - Komunikac...'!$M$30</f>
        <v>0</v>
      </c>
      <c r="AX88" s="82">
        <f>'klouzSO2-2016 - Komunikac...'!$M$31</f>
        <v>0</v>
      </c>
      <c r="AY88" s="82">
        <f>'klouzSO2-2016 - Komunikac...'!$M$32</f>
        <v>0</v>
      </c>
      <c r="AZ88" s="82">
        <f>'klouzSO2-2016 - Komunikac...'!$H$29</f>
        <v>0</v>
      </c>
      <c r="BA88" s="82">
        <f>'klouzSO2-2016 - Komunikac...'!$H$30</f>
        <v>0</v>
      </c>
      <c r="BB88" s="82">
        <f>'klouzSO2-2016 - Komunikac...'!$H$31</f>
        <v>0</v>
      </c>
      <c r="BC88" s="82">
        <f>'klouzSO2-2016 - Komunikac...'!$H$32</f>
        <v>0</v>
      </c>
      <c r="BD88" s="84">
        <f>'klouzSO2-2016 - Komunikac...'!$H$33</f>
        <v>0</v>
      </c>
      <c r="BT88" s="77" t="s">
        <v>21</v>
      </c>
      <c r="BV88" s="77" t="s">
        <v>80</v>
      </c>
      <c r="BW88" s="77" t="s">
        <v>85</v>
      </c>
      <c r="BX88" s="77" t="s">
        <v>81</v>
      </c>
    </row>
    <row r="89" spans="1:76" s="77" customFormat="1" ht="28.5" customHeight="1">
      <c r="A89" s="223" t="s">
        <v>363</v>
      </c>
      <c r="B89" s="78"/>
      <c r="C89" s="79"/>
      <c r="D89" s="186" t="s">
        <v>86</v>
      </c>
      <c r="E89" s="187"/>
      <c r="F89" s="187"/>
      <c r="G89" s="187"/>
      <c r="H89" s="187"/>
      <c r="I89" s="79"/>
      <c r="J89" s="186" t="s">
        <v>87</v>
      </c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4">
        <f>'klouzSO2V-2016 - Komunika...'!$M$27</f>
        <v>0</v>
      </c>
      <c r="AH89" s="185"/>
      <c r="AI89" s="185"/>
      <c r="AJ89" s="185"/>
      <c r="AK89" s="185"/>
      <c r="AL89" s="185"/>
      <c r="AM89" s="185"/>
      <c r="AN89" s="184">
        <f>ROUND(SUM($AG$89,$AT$89),2)</f>
        <v>0</v>
      </c>
      <c r="AO89" s="185"/>
      <c r="AP89" s="185"/>
      <c r="AQ89" s="80"/>
      <c r="AS89" s="85">
        <f>'klouzSO2V-2016 - Komunika...'!$M$25</f>
        <v>0</v>
      </c>
      <c r="AT89" s="86">
        <f>ROUND(SUM($AV$89:$AW$89),2)</f>
        <v>0</v>
      </c>
      <c r="AU89" s="87">
        <f>'klouzSO2V-2016 - Komunika...'!$W$121</f>
        <v>108.73783</v>
      </c>
      <c r="AV89" s="86">
        <f>'klouzSO2V-2016 - Komunika...'!$M$29</f>
        <v>0</v>
      </c>
      <c r="AW89" s="86">
        <f>'klouzSO2V-2016 - Komunika...'!$M$30</f>
        <v>0</v>
      </c>
      <c r="AX89" s="86">
        <f>'klouzSO2V-2016 - Komunika...'!$M$31</f>
        <v>0</v>
      </c>
      <c r="AY89" s="86">
        <f>'klouzSO2V-2016 - Komunika...'!$M$32</f>
        <v>0</v>
      </c>
      <c r="AZ89" s="86">
        <f>'klouzSO2V-2016 - Komunika...'!$H$29</f>
        <v>0</v>
      </c>
      <c r="BA89" s="86">
        <f>'klouzSO2V-2016 - Komunika...'!$H$30</f>
        <v>0</v>
      </c>
      <c r="BB89" s="86">
        <f>'klouzSO2V-2016 - Komunika...'!$H$31</f>
        <v>0</v>
      </c>
      <c r="BC89" s="86">
        <f>'klouzSO2V-2016 - Komunika...'!$H$32</f>
        <v>0</v>
      </c>
      <c r="BD89" s="88">
        <f>'klouzSO2V-2016 - Komunika...'!$H$33</f>
        <v>0</v>
      </c>
      <c r="BT89" s="77" t="s">
        <v>21</v>
      </c>
      <c r="BV89" s="77" t="s">
        <v>80</v>
      </c>
      <c r="BW89" s="77" t="s">
        <v>88</v>
      </c>
      <c r="BX89" s="77" t="s">
        <v>81</v>
      </c>
    </row>
    <row r="90" spans="2:43" s="2" customFormat="1" ht="14.25" customHeight="1"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2"/>
    </row>
    <row r="91" spans="2:49" s="6" customFormat="1" ht="30.75" customHeight="1">
      <c r="B91" s="23"/>
      <c r="C91" s="71" t="s">
        <v>89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191">
        <f>ROUND(SUM($AG$92:$AG$95),2)</f>
        <v>0</v>
      </c>
      <c r="AH91" s="175"/>
      <c r="AI91" s="175"/>
      <c r="AJ91" s="175"/>
      <c r="AK91" s="175"/>
      <c r="AL91" s="175"/>
      <c r="AM91" s="175"/>
      <c r="AN91" s="191">
        <f>ROUND(SUM($AN$92:$AN$95),2)</f>
        <v>0</v>
      </c>
      <c r="AO91" s="175"/>
      <c r="AP91" s="175"/>
      <c r="AQ91" s="25"/>
      <c r="AS91" s="66" t="s">
        <v>90</v>
      </c>
      <c r="AT91" s="67" t="s">
        <v>91</v>
      </c>
      <c r="AU91" s="67" t="s">
        <v>42</v>
      </c>
      <c r="AV91" s="68" t="s">
        <v>65</v>
      </c>
      <c r="AW91" s="69"/>
    </row>
    <row r="92" spans="2:89" s="6" customFormat="1" ht="21" customHeight="1">
      <c r="B92" s="23"/>
      <c r="C92" s="24"/>
      <c r="D92" s="89" t="s">
        <v>92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188">
        <f>ROUND($AG$87*$AS$92,2)</f>
        <v>0</v>
      </c>
      <c r="AH92" s="175"/>
      <c r="AI92" s="175"/>
      <c r="AJ92" s="175"/>
      <c r="AK92" s="175"/>
      <c r="AL92" s="175"/>
      <c r="AM92" s="175"/>
      <c r="AN92" s="189">
        <f>ROUND($AG$92+$AV$92,2)</f>
        <v>0</v>
      </c>
      <c r="AO92" s="175"/>
      <c r="AP92" s="175"/>
      <c r="AQ92" s="25"/>
      <c r="AS92" s="90">
        <v>0</v>
      </c>
      <c r="AT92" s="91" t="s">
        <v>93</v>
      </c>
      <c r="AU92" s="91" t="s">
        <v>43</v>
      </c>
      <c r="AV92" s="92">
        <f>ROUND(IF($AU$92="základní",$AG$92*$L$28,IF($AU$92="snížená",$AG$92*$L$29,0)),2)</f>
        <v>0</v>
      </c>
      <c r="BV92" s="6" t="s">
        <v>94</v>
      </c>
      <c r="BY92" s="93">
        <f>IF($AU$92="základní",$AV$92,0)</f>
        <v>0</v>
      </c>
      <c r="BZ92" s="93">
        <f>IF($AU$92="snížená",$AV$92,0)</f>
        <v>0</v>
      </c>
      <c r="CA92" s="93">
        <v>0</v>
      </c>
      <c r="CB92" s="93">
        <v>0</v>
      </c>
      <c r="CC92" s="93">
        <v>0</v>
      </c>
      <c r="CD92" s="93">
        <f>IF($AU$92="základní",$AG$92,0)</f>
        <v>0</v>
      </c>
      <c r="CE92" s="93">
        <f>IF($AU$92="snížená",$AG$92,0)</f>
        <v>0</v>
      </c>
      <c r="CF92" s="93">
        <f>IF($AU$92="zákl. přenesená",$AG$92,0)</f>
        <v>0</v>
      </c>
      <c r="CG92" s="93">
        <f>IF($AU$92="sníž. přenesená",$AG$92,0)</f>
        <v>0</v>
      </c>
      <c r="CH92" s="93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3"/>
      <c r="C93" s="24"/>
      <c r="D93" s="190" t="s">
        <v>95</v>
      </c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24"/>
      <c r="AD93" s="24"/>
      <c r="AE93" s="24"/>
      <c r="AF93" s="24"/>
      <c r="AG93" s="188">
        <f>$AG$87*$AS$93</f>
        <v>0</v>
      </c>
      <c r="AH93" s="175"/>
      <c r="AI93" s="175"/>
      <c r="AJ93" s="175"/>
      <c r="AK93" s="175"/>
      <c r="AL93" s="175"/>
      <c r="AM93" s="175"/>
      <c r="AN93" s="189">
        <f>$AG$93+$AV$93</f>
        <v>0</v>
      </c>
      <c r="AO93" s="175"/>
      <c r="AP93" s="175"/>
      <c r="AQ93" s="25"/>
      <c r="AS93" s="94">
        <v>0</v>
      </c>
      <c r="AT93" s="95" t="s">
        <v>93</v>
      </c>
      <c r="AU93" s="95" t="s">
        <v>43</v>
      </c>
      <c r="AV93" s="96">
        <f>ROUND(IF($AU$93="nulová",0,IF(OR($AU$93="základní",$AU$93="zákl. přenesená"),$AG$93*$L$28,$AG$93*$L$29)),2)</f>
        <v>0</v>
      </c>
      <c r="BV93" s="6" t="s">
        <v>96</v>
      </c>
      <c r="BY93" s="93">
        <f>IF($AU$93="základní",$AV$93,0)</f>
        <v>0</v>
      </c>
      <c r="BZ93" s="93">
        <f>IF($AU$93="snížená",$AV$93,0)</f>
        <v>0</v>
      </c>
      <c r="CA93" s="93">
        <f>IF($AU$93="zákl. přenesená",$AV$93,0)</f>
        <v>0</v>
      </c>
      <c r="CB93" s="93">
        <f>IF($AU$93="sníž. přenesená",$AV$93,0)</f>
        <v>0</v>
      </c>
      <c r="CC93" s="93">
        <f>IF($AU$93="nulová",$AV$93,0)</f>
        <v>0</v>
      </c>
      <c r="CD93" s="93">
        <f>IF($AU$93="základní",$AG$93,0)</f>
        <v>0</v>
      </c>
      <c r="CE93" s="93">
        <f>IF($AU$93="snížená",$AG$93,0)</f>
        <v>0</v>
      </c>
      <c r="CF93" s="93">
        <f>IF($AU$93="zákl. přenesená",$AG$93,0)</f>
        <v>0</v>
      </c>
      <c r="CG93" s="93">
        <f>IF($AU$93="sníž. přenesená",$AG$93,0)</f>
        <v>0</v>
      </c>
      <c r="CH93" s="93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3"/>
      <c r="C94" s="24"/>
      <c r="D94" s="190" t="s">
        <v>95</v>
      </c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24"/>
      <c r="AD94" s="24"/>
      <c r="AE94" s="24"/>
      <c r="AF94" s="24"/>
      <c r="AG94" s="188">
        <f>$AG$87*$AS$94</f>
        <v>0</v>
      </c>
      <c r="AH94" s="175"/>
      <c r="AI94" s="175"/>
      <c r="AJ94" s="175"/>
      <c r="AK94" s="175"/>
      <c r="AL94" s="175"/>
      <c r="AM94" s="175"/>
      <c r="AN94" s="189">
        <f>$AG$94+$AV$94</f>
        <v>0</v>
      </c>
      <c r="AO94" s="175"/>
      <c r="AP94" s="175"/>
      <c r="AQ94" s="25"/>
      <c r="AS94" s="94">
        <v>0</v>
      </c>
      <c r="AT94" s="95" t="s">
        <v>93</v>
      </c>
      <c r="AU94" s="95" t="s">
        <v>43</v>
      </c>
      <c r="AV94" s="96">
        <f>ROUND(IF($AU$94="nulová",0,IF(OR($AU$94="základní",$AU$94="zákl. přenesená"),$AG$94*$L$28,$AG$94*$L$29)),2)</f>
        <v>0</v>
      </c>
      <c r="BV94" s="6" t="s">
        <v>96</v>
      </c>
      <c r="BY94" s="93">
        <f>IF($AU$94="základní",$AV$94,0)</f>
        <v>0</v>
      </c>
      <c r="BZ94" s="93">
        <f>IF($AU$94="snížená",$AV$94,0)</f>
        <v>0</v>
      </c>
      <c r="CA94" s="93">
        <f>IF($AU$94="zákl. přenesená",$AV$94,0)</f>
        <v>0</v>
      </c>
      <c r="CB94" s="93">
        <f>IF($AU$94="sníž. přenesená",$AV$94,0)</f>
        <v>0</v>
      </c>
      <c r="CC94" s="93">
        <f>IF($AU$94="nulová",$AV$94,0)</f>
        <v>0</v>
      </c>
      <c r="CD94" s="93">
        <f>IF($AU$94="základní",$AG$94,0)</f>
        <v>0</v>
      </c>
      <c r="CE94" s="93">
        <f>IF($AU$94="snížená",$AG$94,0)</f>
        <v>0</v>
      </c>
      <c r="CF94" s="93">
        <f>IF($AU$94="zákl. přenesená",$AG$94,0)</f>
        <v>0</v>
      </c>
      <c r="CG94" s="93">
        <f>IF($AU$94="sníž. přenesená",$AG$94,0)</f>
        <v>0</v>
      </c>
      <c r="CH94" s="93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89" s="6" customFormat="1" ht="21" customHeight="1">
      <c r="B95" s="23"/>
      <c r="C95" s="24"/>
      <c r="D95" s="190" t="s">
        <v>95</v>
      </c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24"/>
      <c r="AD95" s="24"/>
      <c r="AE95" s="24"/>
      <c r="AF95" s="24"/>
      <c r="AG95" s="188">
        <f>$AG$87*$AS$95</f>
        <v>0</v>
      </c>
      <c r="AH95" s="175"/>
      <c r="AI95" s="175"/>
      <c r="AJ95" s="175"/>
      <c r="AK95" s="175"/>
      <c r="AL95" s="175"/>
      <c r="AM95" s="175"/>
      <c r="AN95" s="189">
        <f>$AG$95+$AV$95</f>
        <v>0</v>
      </c>
      <c r="AO95" s="175"/>
      <c r="AP95" s="175"/>
      <c r="AQ95" s="25"/>
      <c r="AS95" s="97">
        <v>0</v>
      </c>
      <c r="AT95" s="98" t="s">
        <v>93</v>
      </c>
      <c r="AU95" s="98" t="s">
        <v>43</v>
      </c>
      <c r="AV95" s="99">
        <f>ROUND(IF($AU$95="nulová",0,IF(OR($AU$95="základní",$AU$95="zákl. přenesená"),$AG$95*$L$28,$AG$95*$L$29)),2)</f>
        <v>0</v>
      </c>
      <c r="BV95" s="6" t="s">
        <v>96</v>
      </c>
      <c r="BY95" s="93">
        <f>IF($AU$95="základní",$AV$95,0)</f>
        <v>0</v>
      </c>
      <c r="BZ95" s="93">
        <f>IF($AU$95="snížená",$AV$95,0)</f>
        <v>0</v>
      </c>
      <c r="CA95" s="93">
        <f>IF($AU$95="zákl. přenesená",$AV$95,0)</f>
        <v>0</v>
      </c>
      <c r="CB95" s="93">
        <f>IF($AU$95="sníž. přenesená",$AV$95,0)</f>
        <v>0</v>
      </c>
      <c r="CC95" s="93">
        <f>IF($AU$95="nulová",$AV$95,0)</f>
        <v>0</v>
      </c>
      <c r="CD95" s="93">
        <f>IF($AU$95="základní",$AG$95,0)</f>
        <v>0</v>
      </c>
      <c r="CE95" s="93">
        <f>IF($AU$95="snížená",$AG$95,0)</f>
        <v>0</v>
      </c>
      <c r="CF95" s="93">
        <f>IF($AU$95="zákl. přenesená",$AG$95,0)</f>
        <v>0</v>
      </c>
      <c r="CG95" s="93">
        <f>IF($AU$95="sníž. přenesená",$AG$95,0)</f>
        <v>0</v>
      </c>
      <c r="CH95" s="93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>
        <f>IF($D$95="Vyplň vlastní","","x")</f>
      </c>
    </row>
    <row r="96" spans="2:43" s="6" customFormat="1" ht="12" customHeight="1"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5"/>
    </row>
    <row r="97" spans="2:43" s="6" customFormat="1" ht="30.75" customHeight="1">
      <c r="B97" s="23"/>
      <c r="C97" s="100" t="s">
        <v>97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193">
        <f>ROUND($AG$87+$AG$91,2)</f>
        <v>0</v>
      </c>
      <c r="AH97" s="194"/>
      <c r="AI97" s="194"/>
      <c r="AJ97" s="194"/>
      <c r="AK97" s="194"/>
      <c r="AL97" s="194"/>
      <c r="AM97" s="194"/>
      <c r="AN97" s="193">
        <f>ROUND($AN$87+$AN$91,2)</f>
        <v>0</v>
      </c>
      <c r="AO97" s="194"/>
      <c r="AP97" s="194"/>
      <c r="AQ97" s="25"/>
    </row>
    <row r="98" spans="2:43" s="6" customFormat="1" ht="7.5" customHeight="1"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8"/>
    </row>
  </sheetData>
  <sheetProtection password="CC35" sheet="1" objects="1" scenarios="1" formatColumns="0" formatRows="0" sort="0" autoFilter="0"/>
  <mergeCells count="61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5:AO5"/>
    <mergeCell ref="K6:AO6"/>
    <mergeCell ref="E14:AJ14"/>
    <mergeCell ref="AK23:AO23"/>
    <mergeCell ref="AK24:AO24"/>
    <mergeCell ref="AK26:AO26"/>
    <mergeCell ref="L28:O28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2:AT96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klouzSO2-2016 - Komunikac...'!C2" tooltip="klouzSO2-2016 - Komunikac..." display="/"/>
    <hyperlink ref="A89" location="'klouzSO2V-2016 - Komunika...'!C2" tooltip="klouzSO2V-2016 - Komunika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4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8"/>
      <c r="B1" s="225"/>
      <c r="C1" s="225"/>
      <c r="D1" s="226" t="s">
        <v>1</v>
      </c>
      <c r="E1" s="225"/>
      <c r="F1" s="227" t="s">
        <v>364</v>
      </c>
      <c r="G1" s="227"/>
      <c r="H1" s="229" t="s">
        <v>365</v>
      </c>
      <c r="I1" s="229"/>
      <c r="J1" s="229"/>
      <c r="K1" s="229"/>
      <c r="L1" s="227" t="s">
        <v>366</v>
      </c>
      <c r="M1" s="225"/>
      <c r="N1" s="225"/>
      <c r="O1" s="226" t="s">
        <v>98</v>
      </c>
      <c r="P1" s="225"/>
      <c r="Q1" s="225"/>
      <c r="R1" s="225"/>
      <c r="S1" s="227" t="s">
        <v>367</v>
      </c>
      <c r="T1" s="227"/>
      <c r="U1" s="228"/>
      <c r="V1" s="2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5" t="s">
        <v>4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S2" s="195" t="s">
        <v>5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99</v>
      </c>
    </row>
    <row r="4" spans="2:46" s="2" customFormat="1" ht="37.5" customHeight="1">
      <c r="B4" s="10"/>
      <c r="C4" s="157" t="s">
        <v>100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2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16</v>
      </c>
      <c r="E6" s="11"/>
      <c r="F6" s="196" t="str">
        <f>'Rekapitulace stavby'!$K$6</f>
        <v>Rekonstukce komunikací v Klouzovech SO.02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1"/>
      <c r="R6" s="12"/>
    </row>
    <row r="7" spans="2:18" s="6" customFormat="1" ht="37.5" customHeight="1">
      <c r="B7" s="23"/>
      <c r="C7" s="24"/>
      <c r="D7" s="17" t="s">
        <v>101</v>
      </c>
      <c r="E7" s="24"/>
      <c r="F7" s="163" t="s">
        <v>102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24"/>
      <c r="R7" s="25"/>
    </row>
    <row r="8" spans="2:18" s="6" customFormat="1" ht="15" customHeight="1">
      <c r="B8" s="23"/>
      <c r="C8" s="24"/>
      <c r="D8" s="18" t="s">
        <v>19</v>
      </c>
      <c r="E8" s="24"/>
      <c r="F8" s="16"/>
      <c r="G8" s="24"/>
      <c r="H8" s="24"/>
      <c r="I8" s="24"/>
      <c r="J8" s="24"/>
      <c r="K8" s="24"/>
      <c r="L8" s="24"/>
      <c r="M8" s="18" t="s">
        <v>20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22</v>
      </c>
      <c r="E9" s="24"/>
      <c r="F9" s="16" t="s">
        <v>23</v>
      </c>
      <c r="G9" s="24"/>
      <c r="H9" s="24"/>
      <c r="I9" s="24"/>
      <c r="J9" s="24"/>
      <c r="K9" s="24"/>
      <c r="L9" s="24"/>
      <c r="M9" s="18" t="s">
        <v>24</v>
      </c>
      <c r="N9" s="24"/>
      <c r="O9" s="197" t="str">
        <f>'Rekapitulace stavby'!$AN$8</f>
        <v>26.04.2018</v>
      </c>
      <c r="P9" s="175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28</v>
      </c>
      <c r="E11" s="24"/>
      <c r="F11" s="24"/>
      <c r="G11" s="24"/>
      <c r="H11" s="24"/>
      <c r="I11" s="24"/>
      <c r="J11" s="24"/>
      <c r="K11" s="24"/>
      <c r="L11" s="24"/>
      <c r="M11" s="18" t="s">
        <v>29</v>
      </c>
      <c r="N11" s="24"/>
      <c r="O11" s="162"/>
      <c r="P11" s="175"/>
      <c r="Q11" s="24"/>
      <c r="R11" s="25"/>
    </row>
    <row r="12" spans="2:18" s="6" customFormat="1" ht="18.75" customHeight="1">
      <c r="B12" s="23"/>
      <c r="C12" s="24"/>
      <c r="D12" s="24"/>
      <c r="E12" s="16" t="s">
        <v>30</v>
      </c>
      <c r="F12" s="24"/>
      <c r="G12" s="24"/>
      <c r="H12" s="24"/>
      <c r="I12" s="24"/>
      <c r="J12" s="24"/>
      <c r="K12" s="24"/>
      <c r="L12" s="24"/>
      <c r="M12" s="18" t="s">
        <v>31</v>
      </c>
      <c r="N12" s="24"/>
      <c r="O12" s="162"/>
      <c r="P12" s="175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32</v>
      </c>
      <c r="E14" s="24"/>
      <c r="F14" s="24"/>
      <c r="G14" s="24"/>
      <c r="H14" s="24"/>
      <c r="I14" s="24"/>
      <c r="J14" s="24"/>
      <c r="K14" s="24"/>
      <c r="L14" s="24"/>
      <c r="M14" s="18" t="s">
        <v>29</v>
      </c>
      <c r="N14" s="24"/>
      <c r="O14" s="198" t="str">
        <f>IF('Rekapitulace stavby'!$AN$13="","",'Rekapitulace stavby'!$AN$13)</f>
        <v>Vyplň údaj</v>
      </c>
      <c r="P14" s="175"/>
      <c r="Q14" s="24"/>
      <c r="R14" s="25"/>
    </row>
    <row r="15" spans="2:18" s="6" customFormat="1" ht="18.75" customHeight="1">
      <c r="B15" s="23"/>
      <c r="C15" s="24"/>
      <c r="D15" s="24"/>
      <c r="E15" s="198" t="str">
        <f>IF('Rekapitulace stavby'!$E$14="","",'Rekapitulace stavby'!$E$14)</f>
        <v>Vyplň údaj</v>
      </c>
      <c r="F15" s="175"/>
      <c r="G15" s="175"/>
      <c r="H15" s="175"/>
      <c r="I15" s="175"/>
      <c r="J15" s="175"/>
      <c r="K15" s="175"/>
      <c r="L15" s="175"/>
      <c r="M15" s="18" t="s">
        <v>31</v>
      </c>
      <c r="N15" s="24"/>
      <c r="O15" s="198" t="str">
        <f>IF('Rekapitulace stavby'!$AN$14="","",'Rekapitulace stavby'!$AN$14)</f>
        <v>Vyplň údaj</v>
      </c>
      <c r="P15" s="175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34</v>
      </c>
      <c r="E17" s="24"/>
      <c r="F17" s="24"/>
      <c r="G17" s="24"/>
      <c r="H17" s="24"/>
      <c r="I17" s="24"/>
      <c r="J17" s="24"/>
      <c r="K17" s="24"/>
      <c r="L17" s="24"/>
      <c r="M17" s="18" t="s">
        <v>29</v>
      </c>
      <c r="N17" s="24"/>
      <c r="O17" s="162"/>
      <c r="P17" s="175"/>
      <c r="Q17" s="24"/>
      <c r="R17" s="25"/>
    </row>
    <row r="18" spans="2:18" s="6" customFormat="1" ht="18.75" customHeight="1">
      <c r="B18" s="23"/>
      <c r="C18" s="24"/>
      <c r="D18" s="24"/>
      <c r="E18" s="16" t="s">
        <v>35</v>
      </c>
      <c r="F18" s="24"/>
      <c r="G18" s="24"/>
      <c r="H18" s="24"/>
      <c r="I18" s="24"/>
      <c r="J18" s="24"/>
      <c r="K18" s="24"/>
      <c r="L18" s="24"/>
      <c r="M18" s="18" t="s">
        <v>31</v>
      </c>
      <c r="N18" s="24"/>
      <c r="O18" s="162"/>
      <c r="P18" s="175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37</v>
      </c>
      <c r="E20" s="24"/>
      <c r="F20" s="24"/>
      <c r="G20" s="24"/>
      <c r="H20" s="24"/>
      <c r="I20" s="24"/>
      <c r="J20" s="24"/>
      <c r="K20" s="24"/>
      <c r="L20" s="24"/>
      <c r="M20" s="18" t="s">
        <v>29</v>
      </c>
      <c r="N20" s="24"/>
      <c r="O20" s="162"/>
      <c r="P20" s="175"/>
      <c r="Q20" s="24"/>
      <c r="R20" s="25"/>
    </row>
    <row r="21" spans="2:18" s="6" customFormat="1" ht="18.75" customHeight="1">
      <c r="B21" s="23"/>
      <c r="C21" s="24"/>
      <c r="D21" s="24"/>
      <c r="E21" s="16" t="s">
        <v>38</v>
      </c>
      <c r="F21" s="24"/>
      <c r="G21" s="24"/>
      <c r="H21" s="24"/>
      <c r="I21" s="24"/>
      <c r="J21" s="24"/>
      <c r="K21" s="24"/>
      <c r="L21" s="24"/>
      <c r="M21" s="18" t="s">
        <v>31</v>
      </c>
      <c r="N21" s="24"/>
      <c r="O21" s="162"/>
      <c r="P21" s="175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7.5" customHeight="1">
      <c r="B23" s="23"/>
      <c r="C23" s="2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24"/>
      <c r="R23" s="25"/>
    </row>
    <row r="24" spans="2:18" s="6" customFormat="1" ht="15" customHeight="1">
      <c r="B24" s="23"/>
      <c r="C24" s="24"/>
      <c r="D24" s="101" t="s">
        <v>103</v>
      </c>
      <c r="E24" s="24"/>
      <c r="F24" s="24"/>
      <c r="G24" s="24"/>
      <c r="H24" s="24"/>
      <c r="I24" s="24"/>
      <c r="J24" s="24"/>
      <c r="K24" s="24"/>
      <c r="L24" s="24"/>
      <c r="M24" s="165">
        <f>$N$88</f>
        <v>0</v>
      </c>
      <c r="N24" s="175"/>
      <c r="O24" s="175"/>
      <c r="P24" s="175"/>
      <c r="Q24" s="24"/>
      <c r="R24" s="25"/>
    </row>
    <row r="25" spans="2:18" s="6" customFormat="1" ht="15" customHeight="1">
      <c r="B25" s="23"/>
      <c r="C25" s="24"/>
      <c r="D25" s="22" t="s">
        <v>92</v>
      </c>
      <c r="E25" s="24"/>
      <c r="F25" s="24"/>
      <c r="G25" s="24"/>
      <c r="H25" s="24"/>
      <c r="I25" s="24"/>
      <c r="J25" s="24"/>
      <c r="K25" s="24"/>
      <c r="L25" s="24"/>
      <c r="M25" s="165">
        <f>$N$106</f>
        <v>0</v>
      </c>
      <c r="N25" s="175"/>
      <c r="O25" s="175"/>
      <c r="P25" s="175"/>
      <c r="Q25" s="24"/>
      <c r="R25" s="25"/>
    </row>
    <row r="26" spans="2:18" s="6" customFormat="1" ht="7.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s="6" customFormat="1" ht="26.25" customHeight="1">
      <c r="B27" s="23"/>
      <c r="C27" s="24"/>
      <c r="D27" s="102" t="s">
        <v>41</v>
      </c>
      <c r="E27" s="24"/>
      <c r="F27" s="24"/>
      <c r="G27" s="24"/>
      <c r="H27" s="24"/>
      <c r="I27" s="24"/>
      <c r="J27" s="24"/>
      <c r="K27" s="24"/>
      <c r="L27" s="24"/>
      <c r="M27" s="199">
        <f>ROUND($M$24+$M$25,2)</f>
        <v>0</v>
      </c>
      <c r="N27" s="175"/>
      <c r="O27" s="175"/>
      <c r="P27" s="175"/>
      <c r="Q27" s="24"/>
      <c r="R27" s="25"/>
    </row>
    <row r="28" spans="2:18" s="6" customFormat="1" ht="7.5" customHeight="1">
      <c r="B28" s="23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24"/>
      <c r="R28" s="25"/>
    </row>
    <row r="29" spans="2:18" s="6" customFormat="1" ht="15" customHeight="1">
      <c r="B29" s="23"/>
      <c r="C29" s="24"/>
      <c r="D29" s="29" t="s">
        <v>42</v>
      </c>
      <c r="E29" s="29" t="s">
        <v>43</v>
      </c>
      <c r="F29" s="30">
        <v>0.21</v>
      </c>
      <c r="G29" s="103" t="s">
        <v>44</v>
      </c>
      <c r="H29" s="200">
        <f>ROUND((((SUM($BE$106:$BE$113)+SUM($BE$131:$BE$213))+SUM($BE$215:$BE$219))),2)</f>
        <v>0</v>
      </c>
      <c r="I29" s="175"/>
      <c r="J29" s="175"/>
      <c r="K29" s="24"/>
      <c r="L29" s="24"/>
      <c r="M29" s="200">
        <f>ROUND((((SUM($BE$106:$BE$113)+SUM($BE$131:$BE$213))*$F$29)+SUM($BE$215:$BE$219)*$F$29),2)</f>
        <v>0</v>
      </c>
      <c r="N29" s="175"/>
      <c r="O29" s="175"/>
      <c r="P29" s="175"/>
      <c r="Q29" s="24"/>
      <c r="R29" s="25"/>
    </row>
    <row r="30" spans="2:18" s="6" customFormat="1" ht="15" customHeight="1">
      <c r="B30" s="23"/>
      <c r="C30" s="24"/>
      <c r="D30" s="24"/>
      <c r="E30" s="29" t="s">
        <v>45</v>
      </c>
      <c r="F30" s="30">
        <v>0.15</v>
      </c>
      <c r="G30" s="103" t="s">
        <v>44</v>
      </c>
      <c r="H30" s="200">
        <f>ROUND((((SUM($BF$106:$BF$113)+SUM($BF$131:$BF$213))+SUM($BF$215:$BF$219))),2)</f>
        <v>0</v>
      </c>
      <c r="I30" s="175"/>
      <c r="J30" s="175"/>
      <c r="K30" s="24"/>
      <c r="L30" s="24"/>
      <c r="M30" s="200">
        <f>ROUND((((SUM($BF$106:$BF$113)+SUM($BF$131:$BF$213))*$F$30)+SUM($BF$215:$BF$219)*$F$30),2)</f>
        <v>0</v>
      </c>
      <c r="N30" s="175"/>
      <c r="O30" s="175"/>
      <c r="P30" s="175"/>
      <c r="Q30" s="24"/>
      <c r="R30" s="25"/>
    </row>
    <row r="31" spans="2:18" s="6" customFormat="1" ht="15" customHeight="1" hidden="1">
      <c r="B31" s="23"/>
      <c r="C31" s="24"/>
      <c r="D31" s="24"/>
      <c r="E31" s="29" t="s">
        <v>46</v>
      </c>
      <c r="F31" s="30">
        <v>0.21</v>
      </c>
      <c r="G31" s="103" t="s">
        <v>44</v>
      </c>
      <c r="H31" s="200">
        <f>ROUND((((SUM($BG$106:$BG$113)+SUM($BG$131:$BG$213))+SUM($BG$215:$BG$219))),2)</f>
        <v>0</v>
      </c>
      <c r="I31" s="175"/>
      <c r="J31" s="175"/>
      <c r="K31" s="24"/>
      <c r="L31" s="24"/>
      <c r="M31" s="200">
        <v>0</v>
      </c>
      <c r="N31" s="175"/>
      <c r="O31" s="175"/>
      <c r="P31" s="175"/>
      <c r="Q31" s="24"/>
      <c r="R31" s="25"/>
    </row>
    <row r="32" spans="2:18" s="6" customFormat="1" ht="15" customHeight="1" hidden="1">
      <c r="B32" s="23"/>
      <c r="C32" s="24"/>
      <c r="D32" s="24"/>
      <c r="E32" s="29" t="s">
        <v>47</v>
      </c>
      <c r="F32" s="30">
        <v>0.15</v>
      </c>
      <c r="G32" s="103" t="s">
        <v>44</v>
      </c>
      <c r="H32" s="200">
        <f>ROUND((((SUM($BH$106:$BH$113)+SUM($BH$131:$BH$213))+SUM($BH$215:$BH$219))),2)</f>
        <v>0</v>
      </c>
      <c r="I32" s="175"/>
      <c r="J32" s="175"/>
      <c r="K32" s="24"/>
      <c r="L32" s="24"/>
      <c r="M32" s="200">
        <v>0</v>
      </c>
      <c r="N32" s="175"/>
      <c r="O32" s="175"/>
      <c r="P32" s="175"/>
      <c r="Q32" s="24"/>
      <c r="R32" s="25"/>
    </row>
    <row r="33" spans="2:18" s="6" customFormat="1" ht="15" customHeight="1" hidden="1">
      <c r="B33" s="23"/>
      <c r="C33" s="24"/>
      <c r="D33" s="24"/>
      <c r="E33" s="29" t="s">
        <v>48</v>
      </c>
      <c r="F33" s="30">
        <v>0</v>
      </c>
      <c r="G33" s="103" t="s">
        <v>44</v>
      </c>
      <c r="H33" s="200">
        <f>ROUND((((SUM($BI$106:$BI$113)+SUM($BI$131:$BI$213))+SUM($BI$215:$BI$219))),2)</f>
        <v>0</v>
      </c>
      <c r="I33" s="175"/>
      <c r="J33" s="175"/>
      <c r="K33" s="24"/>
      <c r="L33" s="24"/>
      <c r="M33" s="200">
        <v>0</v>
      </c>
      <c r="N33" s="175"/>
      <c r="O33" s="175"/>
      <c r="P33" s="175"/>
      <c r="Q33" s="24"/>
      <c r="R33" s="25"/>
    </row>
    <row r="34" spans="2:18" s="6" customFormat="1" ht="7.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2:18" s="6" customFormat="1" ht="26.25" customHeight="1">
      <c r="B35" s="23"/>
      <c r="C35" s="33"/>
      <c r="D35" s="34" t="s">
        <v>49</v>
      </c>
      <c r="E35" s="35"/>
      <c r="F35" s="35"/>
      <c r="G35" s="104" t="s">
        <v>50</v>
      </c>
      <c r="H35" s="36" t="s">
        <v>51</v>
      </c>
      <c r="I35" s="35"/>
      <c r="J35" s="35"/>
      <c r="K35" s="35"/>
      <c r="L35" s="173">
        <f>ROUND(SUM($M$27:$M$33),2)</f>
        <v>0</v>
      </c>
      <c r="M35" s="172"/>
      <c r="N35" s="172"/>
      <c r="O35" s="172"/>
      <c r="P35" s="174"/>
      <c r="Q35" s="33"/>
      <c r="R35" s="25"/>
    </row>
    <row r="36" spans="2:18" s="6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6" customFormat="1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52</v>
      </c>
      <c r="E50" s="38"/>
      <c r="F50" s="38"/>
      <c r="G50" s="38"/>
      <c r="H50" s="39"/>
      <c r="I50" s="24"/>
      <c r="J50" s="37" t="s">
        <v>53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54</v>
      </c>
      <c r="E59" s="43"/>
      <c r="F59" s="43"/>
      <c r="G59" s="44" t="s">
        <v>55</v>
      </c>
      <c r="H59" s="45"/>
      <c r="I59" s="24"/>
      <c r="J59" s="42" t="s">
        <v>54</v>
      </c>
      <c r="K59" s="43"/>
      <c r="L59" s="43"/>
      <c r="M59" s="43"/>
      <c r="N59" s="44" t="s">
        <v>55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56</v>
      </c>
      <c r="E61" s="38"/>
      <c r="F61" s="38"/>
      <c r="G61" s="38"/>
      <c r="H61" s="39"/>
      <c r="I61" s="24"/>
      <c r="J61" s="37" t="s">
        <v>57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54</v>
      </c>
      <c r="E70" s="43"/>
      <c r="F70" s="43"/>
      <c r="G70" s="44" t="s">
        <v>55</v>
      </c>
      <c r="H70" s="45"/>
      <c r="I70" s="24"/>
      <c r="J70" s="42" t="s">
        <v>54</v>
      </c>
      <c r="K70" s="43"/>
      <c r="L70" s="43"/>
      <c r="M70" s="43"/>
      <c r="N70" s="44" t="s">
        <v>55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5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7"/>
    </row>
    <row r="76" spans="2:21" s="6" customFormat="1" ht="37.5" customHeight="1">
      <c r="B76" s="23"/>
      <c r="C76" s="157" t="s">
        <v>104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16</v>
      </c>
      <c r="D78" s="24"/>
      <c r="E78" s="24"/>
      <c r="F78" s="196" t="str">
        <f>$F$6</f>
        <v>Rekonstukce komunikací v Klouzovech SO.02</v>
      </c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24"/>
      <c r="R78" s="25"/>
      <c r="T78" s="24"/>
      <c r="U78" s="24"/>
    </row>
    <row r="79" spans="2:21" s="6" customFormat="1" ht="37.5" customHeight="1">
      <c r="B79" s="23"/>
      <c r="C79" s="57" t="s">
        <v>101</v>
      </c>
      <c r="D79" s="24"/>
      <c r="E79" s="24"/>
      <c r="F79" s="176" t="str">
        <f>$F$7</f>
        <v>klouzSO2-2016 - Komunikace SO 02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22</v>
      </c>
      <c r="D81" s="24"/>
      <c r="E81" s="24"/>
      <c r="F81" s="16" t="str">
        <f>$F$9</f>
        <v>Klouzovy</v>
      </c>
      <c r="G81" s="24"/>
      <c r="H81" s="24"/>
      <c r="I81" s="24"/>
      <c r="J81" s="24"/>
      <c r="K81" s="18" t="s">
        <v>24</v>
      </c>
      <c r="L81" s="24"/>
      <c r="M81" s="201" t="str">
        <f>IF($O$9="","",$O$9)</f>
        <v>26.04.2018</v>
      </c>
      <c r="N81" s="175"/>
      <c r="O81" s="175"/>
      <c r="P81" s="175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28</v>
      </c>
      <c r="D83" s="24"/>
      <c r="E83" s="24"/>
      <c r="F83" s="16" t="str">
        <f>$E$12</f>
        <v>Město Chotěboř</v>
      </c>
      <c r="G83" s="24"/>
      <c r="H83" s="24"/>
      <c r="I83" s="24"/>
      <c r="J83" s="24"/>
      <c r="K83" s="18" t="s">
        <v>34</v>
      </c>
      <c r="L83" s="24"/>
      <c r="M83" s="162" t="str">
        <f>$E$18</f>
        <v>GREGOR-projekt invest, s.r.o.</v>
      </c>
      <c r="N83" s="175"/>
      <c r="O83" s="175"/>
      <c r="P83" s="175"/>
      <c r="Q83" s="175"/>
      <c r="R83" s="25"/>
      <c r="T83" s="24"/>
      <c r="U83" s="24"/>
    </row>
    <row r="84" spans="2:21" s="6" customFormat="1" ht="15" customHeight="1">
      <c r="B84" s="23"/>
      <c r="C84" s="18" t="s">
        <v>32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37</v>
      </c>
      <c r="L84" s="24"/>
      <c r="M84" s="162" t="str">
        <f>$E$21</f>
        <v>Ing. Gregor</v>
      </c>
      <c r="N84" s="175"/>
      <c r="O84" s="175"/>
      <c r="P84" s="175"/>
      <c r="Q84" s="175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02" t="s">
        <v>105</v>
      </c>
      <c r="D86" s="194"/>
      <c r="E86" s="194"/>
      <c r="F86" s="194"/>
      <c r="G86" s="194"/>
      <c r="H86" s="33"/>
      <c r="I86" s="33"/>
      <c r="J86" s="33"/>
      <c r="K86" s="33"/>
      <c r="L86" s="33"/>
      <c r="M86" s="33"/>
      <c r="N86" s="202" t="s">
        <v>106</v>
      </c>
      <c r="O86" s="175"/>
      <c r="P86" s="175"/>
      <c r="Q86" s="175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107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1">
        <f>ROUND($N$131,2)</f>
        <v>0</v>
      </c>
      <c r="O88" s="175"/>
      <c r="P88" s="175"/>
      <c r="Q88" s="175"/>
      <c r="R88" s="25"/>
      <c r="T88" s="24"/>
      <c r="U88" s="24"/>
      <c r="AU88" s="6" t="s">
        <v>108</v>
      </c>
    </row>
    <row r="89" spans="2:21" s="76" customFormat="1" ht="25.5" customHeight="1">
      <c r="B89" s="108"/>
      <c r="C89" s="109"/>
      <c r="D89" s="109" t="s">
        <v>109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03">
        <f>ROUND($N$132,2)</f>
        <v>0</v>
      </c>
      <c r="O89" s="204"/>
      <c r="P89" s="204"/>
      <c r="Q89" s="204"/>
      <c r="R89" s="110"/>
      <c r="T89" s="109"/>
      <c r="U89" s="109"/>
    </row>
    <row r="90" spans="2:21" s="111" customFormat="1" ht="21" customHeight="1">
      <c r="B90" s="112"/>
      <c r="C90" s="89"/>
      <c r="D90" s="89" t="s">
        <v>110</v>
      </c>
      <c r="E90" s="89"/>
      <c r="F90" s="89"/>
      <c r="G90" s="89"/>
      <c r="H90" s="89"/>
      <c r="I90" s="89"/>
      <c r="J90" s="89"/>
      <c r="K90" s="89"/>
      <c r="L90" s="89"/>
      <c r="M90" s="89"/>
      <c r="N90" s="189">
        <f>ROUND($N$133,2)</f>
        <v>0</v>
      </c>
      <c r="O90" s="205"/>
      <c r="P90" s="205"/>
      <c r="Q90" s="205"/>
      <c r="R90" s="113"/>
      <c r="T90" s="89"/>
      <c r="U90" s="89"/>
    </row>
    <row r="91" spans="2:21" s="111" customFormat="1" ht="15.75" customHeight="1">
      <c r="B91" s="112"/>
      <c r="C91" s="89"/>
      <c r="D91" s="89" t="s">
        <v>111</v>
      </c>
      <c r="E91" s="89"/>
      <c r="F91" s="89"/>
      <c r="G91" s="89"/>
      <c r="H91" s="89"/>
      <c r="I91" s="89"/>
      <c r="J91" s="89"/>
      <c r="K91" s="89"/>
      <c r="L91" s="89"/>
      <c r="M91" s="89"/>
      <c r="N91" s="189">
        <f>ROUND($N$152,2)</f>
        <v>0</v>
      </c>
      <c r="O91" s="205"/>
      <c r="P91" s="205"/>
      <c r="Q91" s="205"/>
      <c r="R91" s="113"/>
      <c r="T91" s="89"/>
      <c r="U91" s="89"/>
    </row>
    <row r="92" spans="2:21" s="111" customFormat="1" ht="15.75" customHeight="1">
      <c r="B92" s="112"/>
      <c r="C92" s="89"/>
      <c r="D92" s="89" t="s">
        <v>112</v>
      </c>
      <c r="E92" s="89"/>
      <c r="F92" s="89"/>
      <c r="G92" s="89"/>
      <c r="H92" s="89"/>
      <c r="I92" s="89"/>
      <c r="J92" s="89"/>
      <c r="K92" s="89"/>
      <c r="L92" s="89"/>
      <c r="M92" s="89"/>
      <c r="N92" s="189">
        <f>ROUND($N$154,2)</f>
        <v>0</v>
      </c>
      <c r="O92" s="205"/>
      <c r="P92" s="205"/>
      <c r="Q92" s="205"/>
      <c r="R92" s="113"/>
      <c r="T92" s="89"/>
      <c r="U92" s="89"/>
    </row>
    <row r="93" spans="2:21" s="111" customFormat="1" ht="21" customHeight="1">
      <c r="B93" s="112"/>
      <c r="C93" s="89"/>
      <c r="D93" s="89" t="s">
        <v>113</v>
      </c>
      <c r="E93" s="89"/>
      <c r="F93" s="89"/>
      <c r="G93" s="89"/>
      <c r="H93" s="89"/>
      <c r="I93" s="89"/>
      <c r="J93" s="89"/>
      <c r="K93" s="89"/>
      <c r="L93" s="89"/>
      <c r="M93" s="89"/>
      <c r="N93" s="189">
        <f>ROUND($N$157,2)</f>
        <v>0</v>
      </c>
      <c r="O93" s="205"/>
      <c r="P93" s="205"/>
      <c r="Q93" s="205"/>
      <c r="R93" s="113"/>
      <c r="T93" s="89"/>
      <c r="U93" s="89"/>
    </row>
    <row r="94" spans="2:21" s="111" customFormat="1" ht="21" customHeight="1">
      <c r="B94" s="112"/>
      <c r="C94" s="89"/>
      <c r="D94" s="89" t="s">
        <v>114</v>
      </c>
      <c r="E94" s="89"/>
      <c r="F94" s="89"/>
      <c r="G94" s="89"/>
      <c r="H94" s="89"/>
      <c r="I94" s="89"/>
      <c r="J94" s="89"/>
      <c r="K94" s="89"/>
      <c r="L94" s="89"/>
      <c r="M94" s="89"/>
      <c r="N94" s="189">
        <f>ROUND($N$165,2)</f>
        <v>0</v>
      </c>
      <c r="O94" s="205"/>
      <c r="P94" s="205"/>
      <c r="Q94" s="205"/>
      <c r="R94" s="113"/>
      <c r="T94" s="89"/>
      <c r="U94" s="89"/>
    </row>
    <row r="95" spans="2:21" s="111" customFormat="1" ht="21" customHeight="1">
      <c r="B95" s="112"/>
      <c r="C95" s="89"/>
      <c r="D95" s="89" t="s">
        <v>115</v>
      </c>
      <c r="E95" s="89"/>
      <c r="F95" s="89"/>
      <c r="G95" s="89"/>
      <c r="H95" s="89"/>
      <c r="I95" s="89"/>
      <c r="J95" s="89"/>
      <c r="K95" s="89"/>
      <c r="L95" s="89"/>
      <c r="M95" s="89"/>
      <c r="N95" s="189">
        <f>ROUND($N$171,2)</f>
        <v>0</v>
      </c>
      <c r="O95" s="205"/>
      <c r="P95" s="205"/>
      <c r="Q95" s="205"/>
      <c r="R95" s="113"/>
      <c r="T95" s="89"/>
      <c r="U95" s="89"/>
    </row>
    <row r="96" spans="2:21" s="111" customFormat="1" ht="21" customHeight="1">
      <c r="B96" s="112"/>
      <c r="C96" s="89"/>
      <c r="D96" s="89" t="s">
        <v>116</v>
      </c>
      <c r="E96" s="89"/>
      <c r="F96" s="89"/>
      <c r="G96" s="89"/>
      <c r="H96" s="89"/>
      <c r="I96" s="89"/>
      <c r="J96" s="89"/>
      <c r="K96" s="89"/>
      <c r="L96" s="89"/>
      <c r="M96" s="89"/>
      <c r="N96" s="189">
        <f>ROUND($N$186,2)</f>
        <v>0</v>
      </c>
      <c r="O96" s="205"/>
      <c r="P96" s="205"/>
      <c r="Q96" s="205"/>
      <c r="R96" s="113"/>
      <c r="T96" s="89"/>
      <c r="U96" s="89"/>
    </row>
    <row r="97" spans="2:21" s="111" customFormat="1" ht="21" customHeight="1">
      <c r="B97" s="112"/>
      <c r="C97" s="89"/>
      <c r="D97" s="89" t="s">
        <v>117</v>
      </c>
      <c r="E97" s="89"/>
      <c r="F97" s="89"/>
      <c r="G97" s="89"/>
      <c r="H97" s="89"/>
      <c r="I97" s="89"/>
      <c r="J97" s="89"/>
      <c r="K97" s="89"/>
      <c r="L97" s="89"/>
      <c r="M97" s="89"/>
      <c r="N97" s="189">
        <f>ROUND($N$192,2)</f>
        <v>0</v>
      </c>
      <c r="O97" s="205"/>
      <c r="P97" s="205"/>
      <c r="Q97" s="205"/>
      <c r="R97" s="113"/>
      <c r="T97" s="89"/>
      <c r="U97" s="89"/>
    </row>
    <row r="98" spans="2:21" s="76" customFormat="1" ht="25.5" customHeight="1">
      <c r="B98" s="108"/>
      <c r="C98" s="109"/>
      <c r="D98" s="109" t="s">
        <v>118</v>
      </c>
      <c r="E98" s="109"/>
      <c r="F98" s="109"/>
      <c r="G98" s="109"/>
      <c r="H98" s="109"/>
      <c r="I98" s="109"/>
      <c r="J98" s="109"/>
      <c r="K98" s="109"/>
      <c r="L98" s="109"/>
      <c r="M98" s="109"/>
      <c r="N98" s="203">
        <f>ROUND($N$199,2)</f>
        <v>0</v>
      </c>
      <c r="O98" s="204"/>
      <c r="P98" s="204"/>
      <c r="Q98" s="204"/>
      <c r="R98" s="110"/>
      <c r="T98" s="109"/>
      <c r="U98" s="109"/>
    </row>
    <row r="99" spans="2:21" s="111" customFormat="1" ht="21" customHeight="1">
      <c r="B99" s="112"/>
      <c r="C99" s="89"/>
      <c r="D99" s="89" t="s">
        <v>119</v>
      </c>
      <c r="E99" s="89"/>
      <c r="F99" s="89"/>
      <c r="G99" s="89"/>
      <c r="H99" s="89"/>
      <c r="I99" s="89"/>
      <c r="J99" s="89"/>
      <c r="K99" s="89"/>
      <c r="L99" s="89"/>
      <c r="M99" s="89"/>
      <c r="N99" s="189">
        <f>ROUND($N$200,2)</f>
        <v>0</v>
      </c>
      <c r="O99" s="205"/>
      <c r="P99" s="205"/>
      <c r="Q99" s="205"/>
      <c r="R99" s="113"/>
      <c r="T99" s="89"/>
      <c r="U99" s="89"/>
    </row>
    <row r="100" spans="2:21" s="111" customFormat="1" ht="21" customHeight="1">
      <c r="B100" s="112"/>
      <c r="C100" s="89"/>
      <c r="D100" s="89" t="s">
        <v>120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189">
        <f>ROUND($N$205,2)</f>
        <v>0</v>
      </c>
      <c r="O100" s="205"/>
      <c r="P100" s="205"/>
      <c r="Q100" s="205"/>
      <c r="R100" s="113"/>
      <c r="T100" s="89"/>
      <c r="U100" s="89"/>
    </row>
    <row r="101" spans="2:21" s="111" customFormat="1" ht="21" customHeight="1">
      <c r="B101" s="112"/>
      <c r="C101" s="89"/>
      <c r="D101" s="89" t="s">
        <v>121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189">
        <f>ROUND($N$207,2)</f>
        <v>0</v>
      </c>
      <c r="O101" s="205"/>
      <c r="P101" s="205"/>
      <c r="Q101" s="205"/>
      <c r="R101" s="113"/>
      <c r="T101" s="89"/>
      <c r="U101" s="89"/>
    </row>
    <row r="102" spans="2:21" s="111" customFormat="1" ht="21" customHeight="1">
      <c r="B102" s="112"/>
      <c r="C102" s="89"/>
      <c r="D102" s="89" t="s">
        <v>122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189">
        <f>ROUND($N$210,2)</f>
        <v>0</v>
      </c>
      <c r="O102" s="205"/>
      <c r="P102" s="205"/>
      <c r="Q102" s="205"/>
      <c r="R102" s="113"/>
      <c r="T102" s="89"/>
      <c r="U102" s="89"/>
    </row>
    <row r="103" spans="2:21" s="111" customFormat="1" ht="21" customHeight="1">
      <c r="B103" s="112"/>
      <c r="C103" s="89"/>
      <c r="D103" s="89" t="s">
        <v>123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189">
        <f>ROUND($N$212,2)</f>
        <v>0</v>
      </c>
      <c r="O103" s="205"/>
      <c r="P103" s="205"/>
      <c r="Q103" s="205"/>
      <c r="R103" s="113"/>
      <c r="T103" s="89"/>
      <c r="U103" s="89"/>
    </row>
    <row r="104" spans="2:21" s="76" customFormat="1" ht="22.5" customHeight="1">
      <c r="B104" s="108"/>
      <c r="C104" s="109"/>
      <c r="D104" s="109" t="s">
        <v>124</v>
      </c>
      <c r="E104" s="109"/>
      <c r="F104" s="109"/>
      <c r="G104" s="109"/>
      <c r="H104" s="109"/>
      <c r="I104" s="109"/>
      <c r="J104" s="109"/>
      <c r="K104" s="109"/>
      <c r="L104" s="109"/>
      <c r="M104" s="109"/>
      <c r="N104" s="206">
        <f>$N$214</f>
        <v>0</v>
      </c>
      <c r="O104" s="204"/>
      <c r="P104" s="204"/>
      <c r="Q104" s="204"/>
      <c r="R104" s="110"/>
      <c r="T104" s="109"/>
      <c r="U104" s="109"/>
    </row>
    <row r="105" spans="2:21" s="6" customFormat="1" ht="22.5" customHeight="1"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5"/>
      <c r="T105" s="24"/>
      <c r="U105" s="24"/>
    </row>
    <row r="106" spans="2:21" s="6" customFormat="1" ht="30" customHeight="1">
      <c r="B106" s="23"/>
      <c r="C106" s="71" t="s">
        <v>125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191">
        <f>ROUND($N$107+$N$108+$N$109+$N$110+$N$111+$N$112,2)</f>
        <v>0</v>
      </c>
      <c r="O106" s="175"/>
      <c r="P106" s="175"/>
      <c r="Q106" s="175"/>
      <c r="R106" s="25"/>
      <c r="T106" s="114"/>
      <c r="U106" s="115" t="s">
        <v>42</v>
      </c>
    </row>
    <row r="107" spans="2:62" s="6" customFormat="1" ht="18.75" customHeight="1">
      <c r="B107" s="23"/>
      <c r="C107" s="24"/>
      <c r="D107" s="190" t="s">
        <v>126</v>
      </c>
      <c r="E107" s="175"/>
      <c r="F107" s="175"/>
      <c r="G107" s="175"/>
      <c r="H107" s="175"/>
      <c r="I107" s="24"/>
      <c r="J107" s="24"/>
      <c r="K107" s="24"/>
      <c r="L107" s="24"/>
      <c r="M107" s="24"/>
      <c r="N107" s="188">
        <f>ROUND($N$88*$T$107,2)</f>
        <v>0</v>
      </c>
      <c r="O107" s="175"/>
      <c r="P107" s="175"/>
      <c r="Q107" s="175"/>
      <c r="R107" s="25"/>
      <c r="T107" s="116"/>
      <c r="U107" s="117" t="s">
        <v>43</v>
      </c>
      <c r="AY107" s="6" t="s">
        <v>127</v>
      </c>
      <c r="BE107" s="93">
        <f>IF($U$107="základní",$N$107,0)</f>
        <v>0</v>
      </c>
      <c r="BF107" s="93">
        <f>IF($U$107="snížená",$N$107,0)</f>
        <v>0</v>
      </c>
      <c r="BG107" s="93">
        <f>IF($U$107="zákl. přenesená",$N$107,0)</f>
        <v>0</v>
      </c>
      <c r="BH107" s="93">
        <f>IF($U$107="sníž. přenesená",$N$107,0)</f>
        <v>0</v>
      </c>
      <c r="BI107" s="93">
        <f>IF($U$107="nulová",$N$107,0)</f>
        <v>0</v>
      </c>
      <c r="BJ107" s="6" t="s">
        <v>21</v>
      </c>
    </row>
    <row r="108" spans="2:62" s="6" customFormat="1" ht="18.75" customHeight="1">
      <c r="B108" s="23"/>
      <c r="C108" s="24"/>
      <c r="D108" s="190" t="s">
        <v>128</v>
      </c>
      <c r="E108" s="175"/>
      <c r="F108" s="175"/>
      <c r="G108" s="175"/>
      <c r="H108" s="175"/>
      <c r="I108" s="24"/>
      <c r="J108" s="24"/>
      <c r="K108" s="24"/>
      <c r="L108" s="24"/>
      <c r="M108" s="24"/>
      <c r="N108" s="188">
        <f>ROUND($N$88*$T$108,2)</f>
        <v>0</v>
      </c>
      <c r="O108" s="175"/>
      <c r="P108" s="175"/>
      <c r="Q108" s="175"/>
      <c r="R108" s="25"/>
      <c r="T108" s="116"/>
      <c r="U108" s="117" t="s">
        <v>43</v>
      </c>
      <c r="AY108" s="6" t="s">
        <v>127</v>
      </c>
      <c r="BE108" s="93">
        <f>IF($U$108="základní",$N$108,0)</f>
        <v>0</v>
      </c>
      <c r="BF108" s="93">
        <f>IF($U$108="snížená",$N$108,0)</f>
        <v>0</v>
      </c>
      <c r="BG108" s="93">
        <f>IF($U$108="zákl. přenesená",$N$108,0)</f>
        <v>0</v>
      </c>
      <c r="BH108" s="93">
        <f>IF($U$108="sníž. přenesená",$N$108,0)</f>
        <v>0</v>
      </c>
      <c r="BI108" s="93">
        <f>IF($U$108="nulová",$N$108,0)</f>
        <v>0</v>
      </c>
      <c r="BJ108" s="6" t="s">
        <v>21</v>
      </c>
    </row>
    <row r="109" spans="2:62" s="6" customFormat="1" ht="18.75" customHeight="1">
      <c r="B109" s="23"/>
      <c r="C109" s="24"/>
      <c r="D109" s="190" t="s">
        <v>129</v>
      </c>
      <c r="E109" s="175"/>
      <c r="F109" s="175"/>
      <c r="G109" s="175"/>
      <c r="H109" s="175"/>
      <c r="I109" s="24"/>
      <c r="J109" s="24"/>
      <c r="K109" s="24"/>
      <c r="L109" s="24"/>
      <c r="M109" s="24"/>
      <c r="N109" s="188">
        <f>ROUND($N$88*$T$109,2)</f>
        <v>0</v>
      </c>
      <c r="O109" s="175"/>
      <c r="P109" s="175"/>
      <c r="Q109" s="175"/>
      <c r="R109" s="25"/>
      <c r="T109" s="116"/>
      <c r="U109" s="117" t="s">
        <v>43</v>
      </c>
      <c r="AY109" s="6" t="s">
        <v>127</v>
      </c>
      <c r="BE109" s="93">
        <f>IF($U$109="základní",$N$109,0)</f>
        <v>0</v>
      </c>
      <c r="BF109" s="93">
        <f>IF($U$109="snížená",$N$109,0)</f>
        <v>0</v>
      </c>
      <c r="BG109" s="93">
        <f>IF($U$109="zákl. přenesená",$N$109,0)</f>
        <v>0</v>
      </c>
      <c r="BH109" s="93">
        <f>IF($U$109="sníž. přenesená",$N$109,0)</f>
        <v>0</v>
      </c>
      <c r="BI109" s="93">
        <f>IF($U$109="nulová",$N$109,0)</f>
        <v>0</v>
      </c>
      <c r="BJ109" s="6" t="s">
        <v>21</v>
      </c>
    </row>
    <row r="110" spans="2:62" s="6" customFormat="1" ht="18.75" customHeight="1">
      <c r="B110" s="23"/>
      <c r="C110" s="24"/>
      <c r="D110" s="190" t="s">
        <v>130</v>
      </c>
      <c r="E110" s="175"/>
      <c r="F110" s="175"/>
      <c r="G110" s="175"/>
      <c r="H110" s="175"/>
      <c r="I110" s="24"/>
      <c r="J110" s="24"/>
      <c r="K110" s="24"/>
      <c r="L110" s="24"/>
      <c r="M110" s="24"/>
      <c r="N110" s="188">
        <f>ROUND($N$88*$T$110,2)</f>
        <v>0</v>
      </c>
      <c r="O110" s="175"/>
      <c r="P110" s="175"/>
      <c r="Q110" s="175"/>
      <c r="R110" s="25"/>
      <c r="T110" s="116"/>
      <c r="U110" s="117" t="s">
        <v>43</v>
      </c>
      <c r="AY110" s="6" t="s">
        <v>127</v>
      </c>
      <c r="BE110" s="93">
        <f>IF($U$110="základní",$N$110,0)</f>
        <v>0</v>
      </c>
      <c r="BF110" s="93">
        <f>IF($U$110="snížená",$N$110,0)</f>
        <v>0</v>
      </c>
      <c r="BG110" s="93">
        <f>IF($U$110="zákl. přenesená",$N$110,0)</f>
        <v>0</v>
      </c>
      <c r="BH110" s="93">
        <f>IF($U$110="sníž. přenesená",$N$110,0)</f>
        <v>0</v>
      </c>
      <c r="BI110" s="93">
        <f>IF($U$110="nulová",$N$110,0)</f>
        <v>0</v>
      </c>
      <c r="BJ110" s="6" t="s">
        <v>21</v>
      </c>
    </row>
    <row r="111" spans="2:62" s="6" customFormat="1" ht="18.75" customHeight="1">
      <c r="B111" s="23"/>
      <c r="C111" s="24"/>
      <c r="D111" s="190" t="s">
        <v>131</v>
      </c>
      <c r="E111" s="175"/>
      <c r="F111" s="175"/>
      <c r="G111" s="175"/>
      <c r="H111" s="175"/>
      <c r="I111" s="24"/>
      <c r="J111" s="24"/>
      <c r="K111" s="24"/>
      <c r="L111" s="24"/>
      <c r="M111" s="24"/>
      <c r="N111" s="188">
        <f>ROUND($N$88*$T$111,2)</f>
        <v>0</v>
      </c>
      <c r="O111" s="175"/>
      <c r="P111" s="175"/>
      <c r="Q111" s="175"/>
      <c r="R111" s="25"/>
      <c r="T111" s="116"/>
      <c r="U111" s="117" t="s">
        <v>43</v>
      </c>
      <c r="AY111" s="6" t="s">
        <v>127</v>
      </c>
      <c r="BE111" s="93">
        <f>IF($U$111="základní",$N$111,0)</f>
        <v>0</v>
      </c>
      <c r="BF111" s="93">
        <f>IF($U$111="snížená",$N$111,0)</f>
        <v>0</v>
      </c>
      <c r="BG111" s="93">
        <f>IF($U$111="zákl. přenesená",$N$111,0)</f>
        <v>0</v>
      </c>
      <c r="BH111" s="93">
        <f>IF($U$111="sníž. přenesená",$N$111,0)</f>
        <v>0</v>
      </c>
      <c r="BI111" s="93">
        <f>IF($U$111="nulová",$N$111,0)</f>
        <v>0</v>
      </c>
      <c r="BJ111" s="6" t="s">
        <v>21</v>
      </c>
    </row>
    <row r="112" spans="2:62" s="6" customFormat="1" ht="18.75" customHeight="1">
      <c r="B112" s="23"/>
      <c r="C112" s="24"/>
      <c r="D112" s="89" t="s">
        <v>132</v>
      </c>
      <c r="E112" s="24"/>
      <c r="F112" s="24"/>
      <c r="G112" s="24"/>
      <c r="H112" s="24"/>
      <c r="I112" s="24"/>
      <c r="J112" s="24"/>
      <c r="K112" s="24"/>
      <c r="L112" s="24"/>
      <c r="M112" s="24"/>
      <c r="N112" s="188">
        <f>ROUND($N$88*$T$112,2)</f>
        <v>0</v>
      </c>
      <c r="O112" s="175"/>
      <c r="P112" s="175"/>
      <c r="Q112" s="175"/>
      <c r="R112" s="25"/>
      <c r="T112" s="118"/>
      <c r="U112" s="119" t="s">
        <v>43</v>
      </c>
      <c r="AY112" s="6" t="s">
        <v>133</v>
      </c>
      <c r="BE112" s="93">
        <f>IF($U$112="základní",$N$112,0)</f>
        <v>0</v>
      </c>
      <c r="BF112" s="93">
        <f>IF($U$112="snížená",$N$112,0)</f>
        <v>0</v>
      </c>
      <c r="BG112" s="93">
        <f>IF($U$112="zákl. přenesená",$N$112,0)</f>
        <v>0</v>
      </c>
      <c r="BH112" s="93">
        <f>IF($U$112="sníž. přenesená",$N$112,0)</f>
        <v>0</v>
      </c>
      <c r="BI112" s="93">
        <f>IF($U$112="nulová",$N$112,0)</f>
        <v>0</v>
      </c>
      <c r="BJ112" s="6" t="s">
        <v>21</v>
      </c>
    </row>
    <row r="113" spans="2:21" s="6" customFormat="1" ht="14.25" customHeight="1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5"/>
      <c r="T113" s="24"/>
      <c r="U113" s="24"/>
    </row>
    <row r="114" spans="2:21" s="6" customFormat="1" ht="30" customHeight="1">
      <c r="B114" s="23"/>
      <c r="C114" s="100" t="s">
        <v>97</v>
      </c>
      <c r="D114" s="33"/>
      <c r="E114" s="33"/>
      <c r="F114" s="33"/>
      <c r="G114" s="33"/>
      <c r="H114" s="33"/>
      <c r="I114" s="33"/>
      <c r="J114" s="33"/>
      <c r="K114" s="33"/>
      <c r="L114" s="193">
        <f>ROUND(SUM($N$88+$N$106),2)</f>
        <v>0</v>
      </c>
      <c r="M114" s="194"/>
      <c r="N114" s="194"/>
      <c r="O114" s="194"/>
      <c r="P114" s="194"/>
      <c r="Q114" s="194"/>
      <c r="R114" s="25"/>
      <c r="T114" s="24"/>
      <c r="U114" s="24"/>
    </row>
    <row r="115" spans="2:21" s="6" customFormat="1" ht="7.5" customHeight="1">
      <c r="B115" s="46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8"/>
      <c r="T115" s="24"/>
      <c r="U115" s="24"/>
    </row>
    <row r="119" spans="2:18" s="6" customFormat="1" ht="7.5" customHeight="1">
      <c r="B119" s="49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1"/>
    </row>
    <row r="120" spans="2:18" s="6" customFormat="1" ht="37.5" customHeight="1">
      <c r="B120" s="23"/>
      <c r="C120" s="157" t="s">
        <v>134</v>
      </c>
      <c r="D120" s="175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25"/>
    </row>
    <row r="121" spans="2:18" s="6" customFormat="1" ht="7.5" customHeight="1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5"/>
    </row>
    <row r="122" spans="2:18" s="6" customFormat="1" ht="30.75" customHeight="1">
      <c r="B122" s="23"/>
      <c r="C122" s="18" t="s">
        <v>16</v>
      </c>
      <c r="D122" s="24"/>
      <c r="E122" s="24"/>
      <c r="F122" s="196" t="str">
        <f>$F$6</f>
        <v>Rekonstukce komunikací v Klouzovech SO.02</v>
      </c>
      <c r="G122" s="175"/>
      <c r="H122" s="175"/>
      <c r="I122" s="175"/>
      <c r="J122" s="175"/>
      <c r="K122" s="175"/>
      <c r="L122" s="175"/>
      <c r="M122" s="175"/>
      <c r="N122" s="175"/>
      <c r="O122" s="175"/>
      <c r="P122" s="175"/>
      <c r="Q122" s="24"/>
      <c r="R122" s="25"/>
    </row>
    <row r="123" spans="2:18" s="6" customFormat="1" ht="37.5" customHeight="1">
      <c r="B123" s="23"/>
      <c r="C123" s="57" t="s">
        <v>101</v>
      </c>
      <c r="D123" s="24"/>
      <c r="E123" s="24"/>
      <c r="F123" s="176" t="str">
        <f>$F$7</f>
        <v>klouzSO2-2016 - Komunikace SO 02</v>
      </c>
      <c r="G123" s="175"/>
      <c r="H123" s="175"/>
      <c r="I123" s="175"/>
      <c r="J123" s="175"/>
      <c r="K123" s="175"/>
      <c r="L123" s="175"/>
      <c r="M123" s="175"/>
      <c r="N123" s="175"/>
      <c r="O123" s="175"/>
      <c r="P123" s="175"/>
      <c r="Q123" s="24"/>
      <c r="R123" s="25"/>
    </row>
    <row r="124" spans="2:18" s="6" customFormat="1" ht="7.5" customHeight="1"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5"/>
    </row>
    <row r="125" spans="2:18" s="6" customFormat="1" ht="18.75" customHeight="1">
      <c r="B125" s="23"/>
      <c r="C125" s="18" t="s">
        <v>22</v>
      </c>
      <c r="D125" s="24"/>
      <c r="E125" s="24"/>
      <c r="F125" s="16" t="str">
        <f>$F$9</f>
        <v>Klouzovy</v>
      </c>
      <c r="G125" s="24"/>
      <c r="H125" s="24"/>
      <c r="I125" s="24"/>
      <c r="J125" s="24"/>
      <c r="K125" s="18" t="s">
        <v>24</v>
      </c>
      <c r="L125" s="24"/>
      <c r="M125" s="201" t="str">
        <f>IF($O$9="","",$O$9)</f>
        <v>26.04.2018</v>
      </c>
      <c r="N125" s="175"/>
      <c r="O125" s="175"/>
      <c r="P125" s="175"/>
      <c r="Q125" s="24"/>
      <c r="R125" s="25"/>
    </row>
    <row r="126" spans="2:18" s="6" customFormat="1" ht="7.5" customHeight="1"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5"/>
    </row>
    <row r="127" spans="2:18" s="6" customFormat="1" ht="15.75" customHeight="1">
      <c r="B127" s="23"/>
      <c r="C127" s="18" t="s">
        <v>28</v>
      </c>
      <c r="D127" s="24"/>
      <c r="E127" s="24"/>
      <c r="F127" s="16" t="str">
        <f>$E$12</f>
        <v>Město Chotěboř</v>
      </c>
      <c r="G127" s="24"/>
      <c r="H127" s="24"/>
      <c r="I127" s="24"/>
      <c r="J127" s="24"/>
      <c r="K127" s="18" t="s">
        <v>34</v>
      </c>
      <c r="L127" s="24"/>
      <c r="M127" s="162" t="str">
        <f>$E$18</f>
        <v>GREGOR-projekt invest, s.r.o.</v>
      </c>
      <c r="N127" s="175"/>
      <c r="O127" s="175"/>
      <c r="P127" s="175"/>
      <c r="Q127" s="175"/>
      <c r="R127" s="25"/>
    </row>
    <row r="128" spans="2:18" s="6" customFormat="1" ht="15" customHeight="1">
      <c r="B128" s="23"/>
      <c r="C128" s="18" t="s">
        <v>32</v>
      </c>
      <c r="D128" s="24"/>
      <c r="E128" s="24"/>
      <c r="F128" s="16" t="str">
        <f>IF($E$15="","",$E$15)</f>
        <v>Vyplň údaj</v>
      </c>
      <c r="G128" s="24"/>
      <c r="H128" s="24"/>
      <c r="I128" s="24"/>
      <c r="J128" s="24"/>
      <c r="K128" s="18" t="s">
        <v>37</v>
      </c>
      <c r="L128" s="24"/>
      <c r="M128" s="162" t="str">
        <f>$E$21</f>
        <v>Ing. Gregor</v>
      </c>
      <c r="N128" s="175"/>
      <c r="O128" s="175"/>
      <c r="P128" s="175"/>
      <c r="Q128" s="175"/>
      <c r="R128" s="25"/>
    </row>
    <row r="129" spans="2:18" s="6" customFormat="1" ht="11.25" customHeight="1"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5"/>
    </row>
    <row r="130" spans="2:27" s="120" customFormat="1" ht="30" customHeight="1">
      <c r="B130" s="121"/>
      <c r="C130" s="122" t="s">
        <v>135</v>
      </c>
      <c r="D130" s="123" t="s">
        <v>136</v>
      </c>
      <c r="E130" s="123" t="s">
        <v>60</v>
      </c>
      <c r="F130" s="207" t="s">
        <v>137</v>
      </c>
      <c r="G130" s="208"/>
      <c r="H130" s="208"/>
      <c r="I130" s="208"/>
      <c r="J130" s="123" t="s">
        <v>138</v>
      </c>
      <c r="K130" s="123" t="s">
        <v>139</v>
      </c>
      <c r="L130" s="207" t="s">
        <v>140</v>
      </c>
      <c r="M130" s="208"/>
      <c r="N130" s="207" t="s">
        <v>141</v>
      </c>
      <c r="O130" s="208"/>
      <c r="P130" s="208"/>
      <c r="Q130" s="209"/>
      <c r="R130" s="124"/>
      <c r="T130" s="66" t="s">
        <v>142</v>
      </c>
      <c r="U130" s="67" t="s">
        <v>42</v>
      </c>
      <c r="V130" s="67" t="s">
        <v>143</v>
      </c>
      <c r="W130" s="67" t="s">
        <v>144</v>
      </c>
      <c r="X130" s="67" t="s">
        <v>145</v>
      </c>
      <c r="Y130" s="67" t="s">
        <v>146</v>
      </c>
      <c r="Z130" s="67" t="s">
        <v>147</v>
      </c>
      <c r="AA130" s="68" t="s">
        <v>148</v>
      </c>
    </row>
    <row r="131" spans="2:63" s="6" customFormat="1" ht="30" customHeight="1">
      <c r="B131" s="23"/>
      <c r="C131" s="71" t="s">
        <v>103</v>
      </c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20">
        <f>$BK$131</f>
        <v>0</v>
      </c>
      <c r="O131" s="175"/>
      <c r="P131" s="175"/>
      <c r="Q131" s="175"/>
      <c r="R131" s="25"/>
      <c r="T131" s="70"/>
      <c r="U131" s="38"/>
      <c r="V131" s="38"/>
      <c r="W131" s="125">
        <f>$W$132+$W$199+$W$214</f>
        <v>433.52692799999994</v>
      </c>
      <c r="X131" s="38"/>
      <c r="Y131" s="125">
        <f>$Y$132+$Y$199+$Y$214</f>
        <v>7.6714921</v>
      </c>
      <c r="Z131" s="38"/>
      <c r="AA131" s="126">
        <f>$AA$132+$AA$199+$AA$214</f>
        <v>53.32916</v>
      </c>
      <c r="AT131" s="6" t="s">
        <v>77</v>
      </c>
      <c r="AU131" s="6" t="s">
        <v>108</v>
      </c>
      <c r="BK131" s="127">
        <f>$BK$132+$BK$199+$BK$214</f>
        <v>0</v>
      </c>
    </row>
    <row r="132" spans="2:63" s="128" customFormat="1" ht="37.5" customHeight="1">
      <c r="B132" s="129"/>
      <c r="C132" s="130"/>
      <c r="D132" s="131" t="s">
        <v>109</v>
      </c>
      <c r="E132" s="130"/>
      <c r="F132" s="130"/>
      <c r="G132" s="130"/>
      <c r="H132" s="130"/>
      <c r="I132" s="130"/>
      <c r="J132" s="130"/>
      <c r="K132" s="130"/>
      <c r="L132" s="130"/>
      <c r="M132" s="130"/>
      <c r="N132" s="206">
        <f>$BK$132</f>
        <v>0</v>
      </c>
      <c r="O132" s="221"/>
      <c r="P132" s="221"/>
      <c r="Q132" s="221"/>
      <c r="R132" s="132"/>
      <c r="T132" s="133"/>
      <c r="U132" s="130"/>
      <c r="V132" s="130"/>
      <c r="W132" s="134">
        <f>$W$133+$W$157+$W$165+$W$171+$W$186+$W$192</f>
        <v>433.52692799999994</v>
      </c>
      <c r="X132" s="130"/>
      <c r="Y132" s="134">
        <f>$Y$133+$Y$157+$Y$165+$Y$171+$Y$186+$Y$192</f>
        <v>7.6714921</v>
      </c>
      <c r="Z132" s="130"/>
      <c r="AA132" s="135">
        <f>$AA$133+$AA$157+$AA$165+$AA$171+$AA$186+$AA$192</f>
        <v>53.32916</v>
      </c>
      <c r="AR132" s="136" t="s">
        <v>21</v>
      </c>
      <c r="AT132" s="136" t="s">
        <v>77</v>
      </c>
      <c r="AU132" s="136" t="s">
        <v>78</v>
      </c>
      <c r="AY132" s="136" t="s">
        <v>149</v>
      </c>
      <c r="BK132" s="137">
        <f>$BK$133+$BK$157+$BK$165+$BK$171+$BK$186+$BK$192</f>
        <v>0</v>
      </c>
    </row>
    <row r="133" spans="2:63" s="128" customFormat="1" ht="21" customHeight="1">
      <c r="B133" s="129"/>
      <c r="C133" s="130"/>
      <c r="D133" s="138" t="s">
        <v>110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222">
        <f>$BK$133</f>
        <v>0</v>
      </c>
      <c r="O133" s="221"/>
      <c r="P133" s="221"/>
      <c r="Q133" s="221"/>
      <c r="R133" s="132"/>
      <c r="T133" s="133"/>
      <c r="U133" s="130"/>
      <c r="V133" s="130"/>
      <c r="W133" s="134">
        <f>$W$134+SUM($W$135:$W$152)+$W$154</f>
        <v>207.28721000000002</v>
      </c>
      <c r="X133" s="130"/>
      <c r="Y133" s="134">
        <f>$Y$134+SUM($Y$135:$Y$152)+$Y$154</f>
        <v>0.004658000000000001</v>
      </c>
      <c r="Z133" s="130"/>
      <c r="AA133" s="135">
        <f>$AA$134+SUM($AA$135:$AA$152)+$AA$154</f>
        <v>30.08516</v>
      </c>
      <c r="AR133" s="136" t="s">
        <v>21</v>
      </c>
      <c r="AT133" s="136" t="s">
        <v>77</v>
      </c>
      <c r="AU133" s="136" t="s">
        <v>21</v>
      </c>
      <c r="AY133" s="136" t="s">
        <v>149</v>
      </c>
      <c r="BK133" s="137">
        <f>$BK$134+SUM($BK$135:$BK$152)+$BK$154</f>
        <v>0</v>
      </c>
    </row>
    <row r="134" spans="2:64" s="6" customFormat="1" ht="27" customHeight="1">
      <c r="B134" s="23"/>
      <c r="C134" s="139" t="s">
        <v>21</v>
      </c>
      <c r="D134" s="139" t="s">
        <v>150</v>
      </c>
      <c r="E134" s="140" t="s">
        <v>151</v>
      </c>
      <c r="F134" s="210" t="s">
        <v>152</v>
      </c>
      <c r="G134" s="211"/>
      <c r="H134" s="211"/>
      <c r="I134" s="211"/>
      <c r="J134" s="141" t="s">
        <v>153</v>
      </c>
      <c r="K134" s="142">
        <v>54.11</v>
      </c>
      <c r="L134" s="212">
        <v>0</v>
      </c>
      <c r="M134" s="211"/>
      <c r="N134" s="213">
        <f>ROUND($L$134*$K$134,2)</f>
        <v>0</v>
      </c>
      <c r="O134" s="211"/>
      <c r="P134" s="211"/>
      <c r="Q134" s="211"/>
      <c r="R134" s="25"/>
      <c r="T134" s="143"/>
      <c r="U134" s="31" t="s">
        <v>43</v>
      </c>
      <c r="V134" s="144">
        <v>0.76</v>
      </c>
      <c r="W134" s="144">
        <f>$V$134*$K$134</f>
        <v>41.1236</v>
      </c>
      <c r="X134" s="144">
        <v>0</v>
      </c>
      <c r="Y134" s="144">
        <f>$X$134*$K$134</f>
        <v>0</v>
      </c>
      <c r="Z134" s="144">
        <v>0.24</v>
      </c>
      <c r="AA134" s="145">
        <f>$Z$134*$K$134</f>
        <v>12.9864</v>
      </c>
      <c r="AR134" s="6" t="s">
        <v>154</v>
      </c>
      <c r="AT134" s="6" t="s">
        <v>150</v>
      </c>
      <c r="AU134" s="6" t="s">
        <v>99</v>
      </c>
      <c r="AY134" s="6" t="s">
        <v>149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21</v>
      </c>
      <c r="BK134" s="93">
        <f>ROUND($L$134*$K$134,2)</f>
        <v>0</v>
      </c>
      <c r="BL134" s="6" t="s">
        <v>154</v>
      </c>
    </row>
    <row r="135" spans="2:64" s="6" customFormat="1" ht="27" customHeight="1">
      <c r="B135" s="23"/>
      <c r="C135" s="139" t="s">
        <v>99</v>
      </c>
      <c r="D135" s="139" t="s">
        <v>150</v>
      </c>
      <c r="E135" s="140" t="s">
        <v>155</v>
      </c>
      <c r="F135" s="210" t="s">
        <v>156</v>
      </c>
      <c r="G135" s="211"/>
      <c r="H135" s="211"/>
      <c r="I135" s="211"/>
      <c r="J135" s="141" t="s">
        <v>153</v>
      </c>
      <c r="K135" s="142">
        <v>54.11</v>
      </c>
      <c r="L135" s="212">
        <v>0</v>
      </c>
      <c r="M135" s="211"/>
      <c r="N135" s="213">
        <f>ROUND($L$135*$K$135,2)</f>
        <v>0</v>
      </c>
      <c r="O135" s="211"/>
      <c r="P135" s="211"/>
      <c r="Q135" s="211"/>
      <c r="R135" s="25"/>
      <c r="T135" s="143"/>
      <c r="U135" s="31" t="s">
        <v>43</v>
      </c>
      <c r="V135" s="144">
        <v>0.688</v>
      </c>
      <c r="W135" s="144">
        <f>$V$135*$K$135</f>
        <v>37.22768</v>
      </c>
      <c r="X135" s="144">
        <v>0</v>
      </c>
      <c r="Y135" s="144">
        <f>$X$135*$K$135</f>
        <v>0</v>
      </c>
      <c r="Z135" s="144">
        <v>0.316</v>
      </c>
      <c r="AA135" s="145">
        <f>$Z$135*$K$135</f>
        <v>17.09876</v>
      </c>
      <c r="AR135" s="6" t="s">
        <v>154</v>
      </c>
      <c r="AT135" s="6" t="s">
        <v>150</v>
      </c>
      <c r="AU135" s="6" t="s">
        <v>99</v>
      </c>
      <c r="AY135" s="6" t="s">
        <v>149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21</v>
      </c>
      <c r="BK135" s="93">
        <f>ROUND($L$135*$K$135,2)</f>
        <v>0</v>
      </c>
      <c r="BL135" s="6" t="s">
        <v>154</v>
      </c>
    </row>
    <row r="136" spans="2:64" s="6" customFormat="1" ht="27" customHeight="1">
      <c r="B136" s="23"/>
      <c r="C136" s="139" t="s">
        <v>157</v>
      </c>
      <c r="D136" s="139" t="s">
        <v>150</v>
      </c>
      <c r="E136" s="140" t="s">
        <v>158</v>
      </c>
      <c r="F136" s="210" t="s">
        <v>159</v>
      </c>
      <c r="G136" s="211"/>
      <c r="H136" s="211"/>
      <c r="I136" s="211"/>
      <c r="J136" s="141" t="s">
        <v>153</v>
      </c>
      <c r="K136" s="142">
        <v>54.11</v>
      </c>
      <c r="L136" s="212">
        <v>0</v>
      </c>
      <c r="M136" s="211"/>
      <c r="N136" s="213">
        <f>ROUND($L$136*$K$136,2)</f>
        <v>0</v>
      </c>
      <c r="O136" s="211"/>
      <c r="P136" s="211"/>
      <c r="Q136" s="211"/>
      <c r="R136" s="25"/>
      <c r="T136" s="143"/>
      <c r="U136" s="31" t="s">
        <v>43</v>
      </c>
      <c r="V136" s="144">
        <v>0.008</v>
      </c>
      <c r="W136" s="144">
        <f>$V$136*$K$136</f>
        <v>0.43288</v>
      </c>
      <c r="X136" s="144">
        <v>0</v>
      </c>
      <c r="Y136" s="144">
        <f>$X$136*$K$136</f>
        <v>0</v>
      </c>
      <c r="Z136" s="144">
        <v>0</v>
      </c>
      <c r="AA136" s="145">
        <f>$Z$136*$K$136</f>
        <v>0</v>
      </c>
      <c r="AR136" s="6" t="s">
        <v>154</v>
      </c>
      <c r="AT136" s="6" t="s">
        <v>150</v>
      </c>
      <c r="AU136" s="6" t="s">
        <v>99</v>
      </c>
      <c r="AY136" s="6" t="s">
        <v>149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21</v>
      </c>
      <c r="BK136" s="93">
        <f>ROUND($L$136*$K$136,2)</f>
        <v>0</v>
      </c>
      <c r="BL136" s="6" t="s">
        <v>154</v>
      </c>
    </row>
    <row r="137" spans="2:64" s="6" customFormat="1" ht="27" customHeight="1">
      <c r="B137" s="23"/>
      <c r="C137" s="139" t="s">
        <v>154</v>
      </c>
      <c r="D137" s="139" t="s">
        <v>150</v>
      </c>
      <c r="E137" s="140" t="s">
        <v>160</v>
      </c>
      <c r="F137" s="210" t="s">
        <v>161</v>
      </c>
      <c r="G137" s="211"/>
      <c r="H137" s="211"/>
      <c r="I137" s="211"/>
      <c r="J137" s="141" t="s">
        <v>153</v>
      </c>
      <c r="K137" s="142">
        <v>54.11</v>
      </c>
      <c r="L137" s="212">
        <v>0</v>
      </c>
      <c r="M137" s="211"/>
      <c r="N137" s="213">
        <f>ROUND($L$137*$K$137,2)</f>
        <v>0</v>
      </c>
      <c r="O137" s="211"/>
      <c r="P137" s="211"/>
      <c r="Q137" s="211"/>
      <c r="R137" s="25"/>
      <c r="T137" s="143"/>
      <c r="U137" s="31" t="s">
        <v>43</v>
      </c>
      <c r="V137" s="144">
        <v>0.01</v>
      </c>
      <c r="W137" s="144">
        <f>$V$137*$K$137</f>
        <v>0.5411</v>
      </c>
      <c r="X137" s="144">
        <v>0</v>
      </c>
      <c r="Y137" s="144">
        <f>$X$137*$K$137</f>
        <v>0</v>
      </c>
      <c r="Z137" s="144">
        <v>0</v>
      </c>
      <c r="AA137" s="145">
        <f>$Z$137*$K$137</f>
        <v>0</v>
      </c>
      <c r="AR137" s="6" t="s">
        <v>154</v>
      </c>
      <c r="AT137" s="6" t="s">
        <v>150</v>
      </c>
      <c r="AU137" s="6" t="s">
        <v>99</v>
      </c>
      <c r="AY137" s="6" t="s">
        <v>149</v>
      </c>
      <c r="BE137" s="93">
        <f>IF($U$137="základní",$N$137,0)</f>
        <v>0</v>
      </c>
      <c r="BF137" s="93">
        <f>IF($U$137="snížená",$N$137,0)</f>
        <v>0</v>
      </c>
      <c r="BG137" s="93">
        <f>IF($U$137="zákl. přenesená",$N$137,0)</f>
        <v>0</v>
      </c>
      <c r="BH137" s="93">
        <f>IF($U$137="sníž. přenesená",$N$137,0)</f>
        <v>0</v>
      </c>
      <c r="BI137" s="93">
        <f>IF($U$137="nulová",$N$137,0)</f>
        <v>0</v>
      </c>
      <c r="BJ137" s="6" t="s">
        <v>21</v>
      </c>
      <c r="BK137" s="93">
        <f>ROUND($L$137*$K$137,2)</f>
        <v>0</v>
      </c>
      <c r="BL137" s="6" t="s">
        <v>154</v>
      </c>
    </row>
    <row r="138" spans="2:64" s="6" customFormat="1" ht="27" customHeight="1">
      <c r="B138" s="23"/>
      <c r="C138" s="139" t="s">
        <v>162</v>
      </c>
      <c r="D138" s="139" t="s">
        <v>150</v>
      </c>
      <c r="E138" s="140" t="s">
        <v>163</v>
      </c>
      <c r="F138" s="210" t="s">
        <v>164</v>
      </c>
      <c r="G138" s="211"/>
      <c r="H138" s="211"/>
      <c r="I138" s="211"/>
      <c r="J138" s="141" t="s">
        <v>165</v>
      </c>
      <c r="K138" s="142">
        <v>14.2</v>
      </c>
      <c r="L138" s="212">
        <v>0</v>
      </c>
      <c r="M138" s="211"/>
      <c r="N138" s="213">
        <f>ROUND($L$138*$K$138,2)</f>
        <v>0</v>
      </c>
      <c r="O138" s="211"/>
      <c r="P138" s="211"/>
      <c r="Q138" s="211"/>
      <c r="R138" s="25"/>
      <c r="T138" s="143"/>
      <c r="U138" s="31" t="s">
        <v>43</v>
      </c>
      <c r="V138" s="144">
        <v>0.368</v>
      </c>
      <c r="W138" s="144">
        <f>$V$138*$K$138</f>
        <v>5.2256</v>
      </c>
      <c r="X138" s="144">
        <v>0</v>
      </c>
      <c r="Y138" s="144">
        <f>$X$138*$K$138</f>
        <v>0</v>
      </c>
      <c r="Z138" s="144">
        <v>0</v>
      </c>
      <c r="AA138" s="145">
        <f>$Z$138*$K$138</f>
        <v>0</v>
      </c>
      <c r="AR138" s="6" t="s">
        <v>154</v>
      </c>
      <c r="AT138" s="6" t="s">
        <v>150</v>
      </c>
      <c r="AU138" s="6" t="s">
        <v>99</v>
      </c>
      <c r="AY138" s="6" t="s">
        <v>149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21</v>
      </c>
      <c r="BK138" s="93">
        <f>ROUND($L$138*$K$138,2)</f>
        <v>0</v>
      </c>
      <c r="BL138" s="6" t="s">
        <v>154</v>
      </c>
    </row>
    <row r="139" spans="2:64" s="6" customFormat="1" ht="27" customHeight="1">
      <c r="B139" s="23"/>
      <c r="C139" s="139" t="s">
        <v>166</v>
      </c>
      <c r="D139" s="139" t="s">
        <v>150</v>
      </c>
      <c r="E139" s="140" t="s">
        <v>167</v>
      </c>
      <c r="F139" s="210" t="s">
        <v>168</v>
      </c>
      <c r="G139" s="211"/>
      <c r="H139" s="211"/>
      <c r="I139" s="211"/>
      <c r="J139" s="141" t="s">
        <v>165</v>
      </c>
      <c r="K139" s="142">
        <v>14.2</v>
      </c>
      <c r="L139" s="212">
        <v>0</v>
      </c>
      <c r="M139" s="211"/>
      <c r="N139" s="213">
        <f>ROUND($L$139*$K$139,2)</f>
        <v>0</v>
      </c>
      <c r="O139" s="211"/>
      <c r="P139" s="211"/>
      <c r="Q139" s="211"/>
      <c r="R139" s="25"/>
      <c r="T139" s="143"/>
      <c r="U139" s="31" t="s">
        <v>43</v>
      </c>
      <c r="V139" s="144">
        <v>0.058</v>
      </c>
      <c r="W139" s="144">
        <f>$V$139*$K$139</f>
        <v>0.8236</v>
      </c>
      <c r="X139" s="144">
        <v>0</v>
      </c>
      <c r="Y139" s="144">
        <f>$X$139*$K$139</f>
        <v>0</v>
      </c>
      <c r="Z139" s="144">
        <v>0</v>
      </c>
      <c r="AA139" s="145">
        <f>$Z$139*$K$139</f>
        <v>0</v>
      </c>
      <c r="AR139" s="6" t="s">
        <v>154</v>
      </c>
      <c r="AT139" s="6" t="s">
        <v>150</v>
      </c>
      <c r="AU139" s="6" t="s">
        <v>99</v>
      </c>
      <c r="AY139" s="6" t="s">
        <v>149</v>
      </c>
      <c r="BE139" s="93">
        <f>IF($U$139="základní",$N$139,0)</f>
        <v>0</v>
      </c>
      <c r="BF139" s="93">
        <f>IF($U$139="snížená",$N$139,0)</f>
        <v>0</v>
      </c>
      <c r="BG139" s="93">
        <f>IF($U$139="zákl. přenesená",$N$139,0)</f>
        <v>0</v>
      </c>
      <c r="BH139" s="93">
        <f>IF($U$139="sníž. přenesená",$N$139,0)</f>
        <v>0</v>
      </c>
      <c r="BI139" s="93">
        <f>IF($U$139="nulová",$N$139,0)</f>
        <v>0</v>
      </c>
      <c r="BJ139" s="6" t="s">
        <v>21</v>
      </c>
      <c r="BK139" s="93">
        <f>ROUND($L$139*$K$139,2)</f>
        <v>0</v>
      </c>
      <c r="BL139" s="6" t="s">
        <v>154</v>
      </c>
    </row>
    <row r="140" spans="2:64" s="6" customFormat="1" ht="27" customHeight="1">
      <c r="B140" s="23"/>
      <c r="C140" s="139" t="s">
        <v>169</v>
      </c>
      <c r="D140" s="139" t="s">
        <v>150</v>
      </c>
      <c r="E140" s="140" t="s">
        <v>170</v>
      </c>
      <c r="F140" s="210" t="s">
        <v>171</v>
      </c>
      <c r="G140" s="211"/>
      <c r="H140" s="211"/>
      <c r="I140" s="211"/>
      <c r="J140" s="141" t="s">
        <v>165</v>
      </c>
      <c r="K140" s="142">
        <v>14.2</v>
      </c>
      <c r="L140" s="212">
        <v>0</v>
      </c>
      <c r="M140" s="211"/>
      <c r="N140" s="213">
        <f>ROUND($L$140*$K$140,2)</f>
        <v>0</v>
      </c>
      <c r="O140" s="211"/>
      <c r="P140" s="211"/>
      <c r="Q140" s="211"/>
      <c r="R140" s="25"/>
      <c r="T140" s="143"/>
      <c r="U140" s="31" t="s">
        <v>43</v>
      </c>
      <c r="V140" s="144">
        <v>0.626</v>
      </c>
      <c r="W140" s="144">
        <f>$V$140*$K$140</f>
        <v>8.889199999999999</v>
      </c>
      <c r="X140" s="144">
        <v>0</v>
      </c>
      <c r="Y140" s="144">
        <f>$X$140*$K$140</f>
        <v>0</v>
      </c>
      <c r="Z140" s="144">
        <v>0</v>
      </c>
      <c r="AA140" s="145">
        <f>$Z$140*$K$140</f>
        <v>0</v>
      </c>
      <c r="AR140" s="6" t="s">
        <v>154</v>
      </c>
      <c r="AT140" s="6" t="s">
        <v>150</v>
      </c>
      <c r="AU140" s="6" t="s">
        <v>99</v>
      </c>
      <c r="AY140" s="6" t="s">
        <v>149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21</v>
      </c>
      <c r="BK140" s="93">
        <f>ROUND($L$140*$K$140,2)</f>
        <v>0</v>
      </c>
      <c r="BL140" s="6" t="s">
        <v>154</v>
      </c>
    </row>
    <row r="141" spans="2:64" s="6" customFormat="1" ht="27" customHeight="1">
      <c r="B141" s="23"/>
      <c r="C141" s="139" t="s">
        <v>172</v>
      </c>
      <c r="D141" s="139" t="s">
        <v>150</v>
      </c>
      <c r="E141" s="140" t="s">
        <v>173</v>
      </c>
      <c r="F141" s="210" t="s">
        <v>174</v>
      </c>
      <c r="G141" s="211"/>
      <c r="H141" s="211"/>
      <c r="I141" s="211"/>
      <c r="J141" s="141" t="s">
        <v>165</v>
      </c>
      <c r="K141" s="142">
        <v>14.2</v>
      </c>
      <c r="L141" s="212">
        <v>0</v>
      </c>
      <c r="M141" s="211"/>
      <c r="N141" s="213">
        <f>ROUND($L$141*$K$141,2)</f>
        <v>0</v>
      </c>
      <c r="O141" s="211"/>
      <c r="P141" s="211"/>
      <c r="Q141" s="211"/>
      <c r="R141" s="25"/>
      <c r="T141" s="143"/>
      <c r="U141" s="31" t="s">
        <v>43</v>
      </c>
      <c r="V141" s="144">
        <v>0.081</v>
      </c>
      <c r="W141" s="144">
        <f>$V$141*$K$141</f>
        <v>1.1502</v>
      </c>
      <c r="X141" s="144">
        <v>0</v>
      </c>
      <c r="Y141" s="144">
        <f>$X$141*$K$141</f>
        <v>0</v>
      </c>
      <c r="Z141" s="144">
        <v>0</v>
      </c>
      <c r="AA141" s="145">
        <f>$Z$141*$K$141</f>
        <v>0</v>
      </c>
      <c r="AR141" s="6" t="s">
        <v>154</v>
      </c>
      <c r="AT141" s="6" t="s">
        <v>150</v>
      </c>
      <c r="AU141" s="6" t="s">
        <v>99</v>
      </c>
      <c r="AY141" s="6" t="s">
        <v>149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21</v>
      </c>
      <c r="BK141" s="93">
        <f>ROUND($L$141*$K$141,2)</f>
        <v>0</v>
      </c>
      <c r="BL141" s="6" t="s">
        <v>154</v>
      </c>
    </row>
    <row r="142" spans="2:64" s="6" customFormat="1" ht="27" customHeight="1">
      <c r="B142" s="23"/>
      <c r="C142" s="139" t="s">
        <v>175</v>
      </c>
      <c r="D142" s="139" t="s">
        <v>150</v>
      </c>
      <c r="E142" s="140" t="s">
        <v>176</v>
      </c>
      <c r="F142" s="210" t="s">
        <v>177</v>
      </c>
      <c r="G142" s="211"/>
      <c r="H142" s="211"/>
      <c r="I142" s="211"/>
      <c r="J142" s="141" t="s">
        <v>165</v>
      </c>
      <c r="K142" s="142">
        <v>28.4</v>
      </c>
      <c r="L142" s="212">
        <v>0</v>
      </c>
      <c r="M142" s="211"/>
      <c r="N142" s="213">
        <f>ROUND($L$142*$K$142,2)</f>
        <v>0</v>
      </c>
      <c r="O142" s="211"/>
      <c r="P142" s="211"/>
      <c r="Q142" s="211"/>
      <c r="R142" s="25"/>
      <c r="T142" s="143"/>
      <c r="U142" s="31" t="s">
        <v>43</v>
      </c>
      <c r="V142" s="144">
        <v>0.083</v>
      </c>
      <c r="W142" s="144">
        <f>$V$142*$K$142</f>
        <v>2.3572</v>
      </c>
      <c r="X142" s="144">
        <v>0</v>
      </c>
      <c r="Y142" s="144">
        <f>$X$142*$K$142</f>
        <v>0</v>
      </c>
      <c r="Z142" s="144">
        <v>0</v>
      </c>
      <c r="AA142" s="145">
        <f>$Z$142*$K$142</f>
        <v>0</v>
      </c>
      <c r="AR142" s="6" t="s">
        <v>154</v>
      </c>
      <c r="AT142" s="6" t="s">
        <v>150</v>
      </c>
      <c r="AU142" s="6" t="s">
        <v>99</v>
      </c>
      <c r="AY142" s="6" t="s">
        <v>149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21</v>
      </c>
      <c r="BK142" s="93">
        <f>ROUND($L$142*$K$142,2)</f>
        <v>0</v>
      </c>
      <c r="BL142" s="6" t="s">
        <v>154</v>
      </c>
    </row>
    <row r="143" spans="2:64" s="6" customFormat="1" ht="39" customHeight="1">
      <c r="B143" s="23"/>
      <c r="C143" s="139" t="s">
        <v>26</v>
      </c>
      <c r="D143" s="139" t="s">
        <v>150</v>
      </c>
      <c r="E143" s="140" t="s">
        <v>178</v>
      </c>
      <c r="F143" s="210" t="s">
        <v>179</v>
      </c>
      <c r="G143" s="211"/>
      <c r="H143" s="211"/>
      <c r="I143" s="211"/>
      <c r="J143" s="141" t="s">
        <v>165</v>
      </c>
      <c r="K143" s="142">
        <v>28.4</v>
      </c>
      <c r="L143" s="212">
        <v>0</v>
      </c>
      <c r="M143" s="211"/>
      <c r="N143" s="213">
        <f>ROUND($L$143*$K$143,2)</f>
        <v>0</v>
      </c>
      <c r="O143" s="211"/>
      <c r="P143" s="211"/>
      <c r="Q143" s="211"/>
      <c r="R143" s="25"/>
      <c r="T143" s="143"/>
      <c r="U143" s="31" t="s">
        <v>43</v>
      </c>
      <c r="V143" s="144">
        <v>0.004</v>
      </c>
      <c r="W143" s="144">
        <f>$V$143*$K$143</f>
        <v>0.11359999999999999</v>
      </c>
      <c r="X143" s="144">
        <v>0</v>
      </c>
      <c r="Y143" s="144">
        <f>$X$143*$K$143</f>
        <v>0</v>
      </c>
      <c r="Z143" s="144">
        <v>0</v>
      </c>
      <c r="AA143" s="145">
        <f>$Z$143*$K$143</f>
        <v>0</v>
      </c>
      <c r="AR143" s="6" t="s">
        <v>154</v>
      </c>
      <c r="AT143" s="6" t="s">
        <v>150</v>
      </c>
      <c r="AU143" s="6" t="s">
        <v>99</v>
      </c>
      <c r="AY143" s="6" t="s">
        <v>149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21</v>
      </c>
      <c r="BK143" s="93">
        <f>ROUND($L$143*$K$143,2)</f>
        <v>0</v>
      </c>
      <c r="BL143" s="6" t="s">
        <v>154</v>
      </c>
    </row>
    <row r="144" spans="2:64" s="6" customFormat="1" ht="15.75" customHeight="1">
      <c r="B144" s="23"/>
      <c r="C144" s="139" t="s">
        <v>180</v>
      </c>
      <c r="D144" s="139" t="s">
        <v>150</v>
      </c>
      <c r="E144" s="140" t="s">
        <v>181</v>
      </c>
      <c r="F144" s="210" t="s">
        <v>182</v>
      </c>
      <c r="G144" s="211"/>
      <c r="H144" s="211"/>
      <c r="I144" s="211"/>
      <c r="J144" s="141" t="s">
        <v>165</v>
      </c>
      <c r="K144" s="142">
        <v>28.4</v>
      </c>
      <c r="L144" s="212">
        <v>0</v>
      </c>
      <c r="M144" s="211"/>
      <c r="N144" s="213">
        <f>ROUND($L$144*$K$144,2)</f>
        <v>0</v>
      </c>
      <c r="O144" s="211"/>
      <c r="P144" s="211"/>
      <c r="Q144" s="211"/>
      <c r="R144" s="25"/>
      <c r="T144" s="143"/>
      <c r="U144" s="31" t="s">
        <v>43</v>
      </c>
      <c r="V144" s="144">
        <v>0.652</v>
      </c>
      <c r="W144" s="144">
        <f>$V$144*$K$144</f>
        <v>18.5168</v>
      </c>
      <c r="X144" s="144">
        <v>0</v>
      </c>
      <c r="Y144" s="144">
        <f>$X$144*$K$144</f>
        <v>0</v>
      </c>
      <c r="Z144" s="144">
        <v>0</v>
      </c>
      <c r="AA144" s="145">
        <f>$Z$144*$K$144</f>
        <v>0</v>
      </c>
      <c r="AR144" s="6" t="s">
        <v>154</v>
      </c>
      <c r="AT144" s="6" t="s">
        <v>150</v>
      </c>
      <c r="AU144" s="6" t="s">
        <v>99</v>
      </c>
      <c r="AY144" s="6" t="s">
        <v>149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21</v>
      </c>
      <c r="BK144" s="93">
        <f>ROUND($L$144*$K$144,2)</f>
        <v>0</v>
      </c>
      <c r="BL144" s="6" t="s">
        <v>154</v>
      </c>
    </row>
    <row r="145" spans="2:64" s="6" customFormat="1" ht="15.75" customHeight="1">
      <c r="B145" s="23"/>
      <c r="C145" s="139" t="s">
        <v>183</v>
      </c>
      <c r="D145" s="139" t="s">
        <v>150</v>
      </c>
      <c r="E145" s="140" t="s">
        <v>184</v>
      </c>
      <c r="F145" s="210" t="s">
        <v>185</v>
      </c>
      <c r="G145" s="211"/>
      <c r="H145" s="211"/>
      <c r="I145" s="211"/>
      <c r="J145" s="141" t="s">
        <v>165</v>
      </c>
      <c r="K145" s="142">
        <v>28.4</v>
      </c>
      <c r="L145" s="212">
        <v>0</v>
      </c>
      <c r="M145" s="211"/>
      <c r="N145" s="213">
        <f>ROUND($L$145*$K$145,2)</f>
        <v>0</v>
      </c>
      <c r="O145" s="211"/>
      <c r="P145" s="211"/>
      <c r="Q145" s="211"/>
      <c r="R145" s="25"/>
      <c r="T145" s="143"/>
      <c r="U145" s="31" t="s">
        <v>43</v>
      </c>
      <c r="V145" s="144">
        <v>0.009</v>
      </c>
      <c r="W145" s="144">
        <f>$V$145*$K$145</f>
        <v>0.2556</v>
      </c>
      <c r="X145" s="144">
        <v>0</v>
      </c>
      <c r="Y145" s="144">
        <f>$X$145*$K$145</f>
        <v>0</v>
      </c>
      <c r="Z145" s="144">
        <v>0</v>
      </c>
      <c r="AA145" s="145">
        <f>$Z$145*$K$145</f>
        <v>0</v>
      </c>
      <c r="AR145" s="6" t="s">
        <v>154</v>
      </c>
      <c r="AT145" s="6" t="s">
        <v>150</v>
      </c>
      <c r="AU145" s="6" t="s">
        <v>99</v>
      </c>
      <c r="AY145" s="6" t="s">
        <v>149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21</v>
      </c>
      <c r="BK145" s="93">
        <f>ROUND($L$145*$K$145,2)</f>
        <v>0</v>
      </c>
      <c r="BL145" s="6" t="s">
        <v>154</v>
      </c>
    </row>
    <row r="146" spans="2:64" s="6" customFormat="1" ht="27" customHeight="1">
      <c r="B146" s="23"/>
      <c r="C146" s="139" t="s">
        <v>186</v>
      </c>
      <c r="D146" s="139" t="s">
        <v>150</v>
      </c>
      <c r="E146" s="140" t="s">
        <v>187</v>
      </c>
      <c r="F146" s="210" t="s">
        <v>188</v>
      </c>
      <c r="G146" s="211"/>
      <c r="H146" s="211"/>
      <c r="I146" s="211"/>
      <c r="J146" s="141" t="s">
        <v>189</v>
      </c>
      <c r="K146" s="142">
        <v>56.8</v>
      </c>
      <c r="L146" s="212">
        <v>0</v>
      </c>
      <c r="M146" s="211"/>
      <c r="N146" s="213">
        <f>ROUND($L$146*$K$146,2)</f>
        <v>0</v>
      </c>
      <c r="O146" s="211"/>
      <c r="P146" s="211"/>
      <c r="Q146" s="211"/>
      <c r="R146" s="25"/>
      <c r="T146" s="143"/>
      <c r="U146" s="31" t="s">
        <v>43</v>
      </c>
      <c r="V146" s="144">
        <v>0</v>
      </c>
      <c r="W146" s="144">
        <f>$V$146*$K$146</f>
        <v>0</v>
      </c>
      <c r="X146" s="144">
        <v>0</v>
      </c>
      <c r="Y146" s="144">
        <f>$X$146*$K$146</f>
        <v>0</v>
      </c>
      <c r="Z146" s="144">
        <v>0</v>
      </c>
      <c r="AA146" s="145">
        <f>$Z$146*$K$146</f>
        <v>0</v>
      </c>
      <c r="AR146" s="6" t="s">
        <v>154</v>
      </c>
      <c r="AT146" s="6" t="s">
        <v>150</v>
      </c>
      <c r="AU146" s="6" t="s">
        <v>99</v>
      </c>
      <c r="AY146" s="6" t="s">
        <v>149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21</v>
      </c>
      <c r="BK146" s="93">
        <f>ROUND($L$146*$K$146,2)</f>
        <v>0</v>
      </c>
      <c r="BL146" s="6" t="s">
        <v>154</v>
      </c>
    </row>
    <row r="147" spans="2:64" s="6" customFormat="1" ht="27" customHeight="1">
      <c r="B147" s="23"/>
      <c r="C147" s="139" t="s">
        <v>190</v>
      </c>
      <c r="D147" s="139" t="s">
        <v>150</v>
      </c>
      <c r="E147" s="140" t="s">
        <v>191</v>
      </c>
      <c r="F147" s="210" t="s">
        <v>192</v>
      </c>
      <c r="G147" s="211"/>
      <c r="H147" s="211"/>
      <c r="I147" s="211"/>
      <c r="J147" s="141" t="s">
        <v>153</v>
      </c>
      <c r="K147" s="142">
        <v>310.15</v>
      </c>
      <c r="L147" s="212">
        <v>0</v>
      </c>
      <c r="M147" s="211"/>
      <c r="N147" s="213">
        <f>ROUND($L$147*$K$147,2)</f>
        <v>0</v>
      </c>
      <c r="O147" s="211"/>
      <c r="P147" s="211"/>
      <c r="Q147" s="211"/>
      <c r="R147" s="25"/>
      <c r="T147" s="143"/>
      <c r="U147" s="31" t="s">
        <v>43</v>
      </c>
      <c r="V147" s="144">
        <v>0.007</v>
      </c>
      <c r="W147" s="144">
        <f>$V$147*$K$147</f>
        <v>2.1710499999999997</v>
      </c>
      <c r="X147" s="144">
        <v>0</v>
      </c>
      <c r="Y147" s="144">
        <f>$X$147*$K$147</f>
        <v>0</v>
      </c>
      <c r="Z147" s="144">
        <v>0</v>
      </c>
      <c r="AA147" s="145">
        <f>$Z$147*$K$147</f>
        <v>0</v>
      </c>
      <c r="AR147" s="6" t="s">
        <v>154</v>
      </c>
      <c r="AT147" s="6" t="s">
        <v>150</v>
      </c>
      <c r="AU147" s="6" t="s">
        <v>99</v>
      </c>
      <c r="AY147" s="6" t="s">
        <v>149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21</v>
      </c>
      <c r="BK147" s="93">
        <f>ROUND($L$147*$K$147,2)</f>
        <v>0</v>
      </c>
      <c r="BL147" s="6" t="s">
        <v>154</v>
      </c>
    </row>
    <row r="148" spans="2:64" s="6" customFormat="1" ht="15.75" customHeight="1">
      <c r="B148" s="23"/>
      <c r="C148" s="139" t="s">
        <v>8</v>
      </c>
      <c r="D148" s="139" t="s">
        <v>150</v>
      </c>
      <c r="E148" s="140" t="s">
        <v>193</v>
      </c>
      <c r="F148" s="210" t="s">
        <v>194</v>
      </c>
      <c r="G148" s="211"/>
      <c r="H148" s="211"/>
      <c r="I148" s="211"/>
      <c r="J148" s="141" t="s">
        <v>153</v>
      </c>
      <c r="K148" s="142">
        <v>179.56</v>
      </c>
      <c r="L148" s="212">
        <v>0</v>
      </c>
      <c r="M148" s="211"/>
      <c r="N148" s="213">
        <f>ROUND($L$148*$K$148,2)</f>
        <v>0</v>
      </c>
      <c r="O148" s="211"/>
      <c r="P148" s="211"/>
      <c r="Q148" s="211"/>
      <c r="R148" s="25"/>
      <c r="T148" s="143"/>
      <c r="U148" s="31" t="s">
        <v>43</v>
      </c>
      <c r="V148" s="144">
        <v>0.035</v>
      </c>
      <c r="W148" s="144">
        <f>$V$148*$K$148</f>
        <v>6.284600000000001</v>
      </c>
      <c r="X148" s="144">
        <v>0</v>
      </c>
      <c r="Y148" s="144">
        <f>$X$148*$K$148</f>
        <v>0</v>
      </c>
      <c r="Z148" s="144">
        <v>0</v>
      </c>
      <c r="AA148" s="145">
        <f>$Z$148*$K$148</f>
        <v>0</v>
      </c>
      <c r="AR148" s="6" t="s">
        <v>154</v>
      </c>
      <c r="AT148" s="6" t="s">
        <v>150</v>
      </c>
      <c r="AU148" s="6" t="s">
        <v>99</v>
      </c>
      <c r="AY148" s="6" t="s">
        <v>149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21</v>
      </c>
      <c r="BK148" s="93">
        <f>ROUND($L$148*$K$148,2)</f>
        <v>0</v>
      </c>
      <c r="BL148" s="6" t="s">
        <v>154</v>
      </c>
    </row>
    <row r="149" spans="2:64" s="6" customFormat="1" ht="27" customHeight="1">
      <c r="B149" s="23"/>
      <c r="C149" s="139" t="s">
        <v>195</v>
      </c>
      <c r="D149" s="139" t="s">
        <v>150</v>
      </c>
      <c r="E149" s="140" t="s">
        <v>196</v>
      </c>
      <c r="F149" s="210" t="s">
        <v>197</v>
      </c>
      <c r="G149" s="211"/>
      <c r="H149" s="211"/>
      <c r="I149" s="211"/>
      <c r="J149" s="141" t="s">
        <v>153</v>
      </c>
      <c r="K149" s="142">
        <v>310.5</v>
      </c>
      <c r="L149" s="212">
        <v>0</v>
      </c>
      <c r="M149" s="211"/>
      <c r="N149" s="213">
        <f>ROUND($L$149*$K$149,2)</f>
        <v>0</v>
      </c>
      <c r="O149" s="211"/>
      <c r="P149" s="211"/>
      <c r="Q149" s="211"/>
      <c r="R149" s="25"/>
      <c r="T149" s="143"/>
      <c r="U149" s="31" t="s">
        <v>43</v>
      </c>
      <c r="V149" s="144">
        <v>0.052</v>
      </c>
      <c r="W149" s="144">
        <f>$V$149*$K$149</f>
        <v>16.146</v>
      </c>
      <c r="X149" s="144">
        <v>0</v>
      </c>
      <c r="Y149" s="144">
        <f>$X$149*$K$149</f>
        <v>0</v>
      </c>
      <c r="Z149" s="144">
        <v>0</v>
      </c>
      <c r="AA149" s="145">
        <f>$Z$149*$K$149</f>
        <v>0</v>
      </c>
      <c r="AR149" s="6" t="s">
        <v>154</v>
      </c>
      <c r="AT149" s="6" t="s">
        <v>150</v>
      </c>
      <c r="AU149" s="6" t="s">
        <v>99</v>
      </c>
      <c r="AY149" s="6" t="s">
        <v>149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21</v>
      </c>
      <c r="BK149" s="93">
        <f>ROUND($L$149*$K$149,2)</f>
        <v>0</v>
      </c>
      <c r="BL149" s="6" t="s">
        <v>154</v>
      </c>
    </row>
    <row r="150" spans="2:64" s="6" customFormat="1" ht="15.75" customHeight="1">
      <c r="B150" s="23"/>
      <c r="C150" s="139" t="s">
        <v>198</v>
      </c>
      <c r="D150" s="139" t="s">
        <v>150</v>
      </c>
      <c r="E150" s="140" t="s">
        <v>199</v>
      </c>
      <c r="F150" s="210" t="s">
        <v>200</v>
      </c>
      <c r="G150" s="211"/>
      <c r="H150" s="211"/>
      <c r="I150" s="211"/>
      <c r="J150" s="141" t="s">
        <v>153</v>
      </c>
      <c r="K150" s="142">
        <v>310.5</v>
      </c>
      <c r="L150" s="212">
        <v>0</v>
      </c>
      <c r="M150" s="211"/>
      <c r="N150" s="213">
        <f>ROUND($L$150*$K$150,2)</f>
        <v>0</v>
      </c>
      <c r="O150" s="211"/>
      <c r="P150" s="211"/>
      <c r="Q150" s="211"/>
      <c r="R150" s="25"/>
      <c r="T150" s="143"/>
      <c r="U150" s="31" t="s">
        <v>43</v>
      </c>
      <c r="V150" s="144">
        <v>0.015</v>
      </c>
      <c r="W150" s="144">
        <f>$V$150*$K$150</f>
        <v>4.6575</v>
      </c>
      <c r="X150" s="144">
        <v>0</v>
      </c>
      <c r="Y150" s="144">
        <f>$X$150*$K$150</f>
        <v>0</v>
      </c>
      <c r="Z150" s="144">
        <v>0</v>
      </c>
      <c r="AA150" s="145">
        <f>$Z$150*$K$150</f>
        <v>0</v>
      </c>
      <c r="AR150" s="6" t="s">
        <v>154</v>
      </c>
      <c r="AT150" s="6" t="s">
        <v>150</v>
      </c>
      <c r="AU150" s="6" t="s">
        <v>99</v>
      </c>
      <c r="AY150" s="6" t="s">
        <v>149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21</v>
      </c>
      <c r="BK150" s="93">
        <f>ROUND($L$150*$K$150,2)</f>
        <v>0</v>
      </c>
      <c r="BL150" s="6" t="s">
        <v>154</v>
      </c>
    </row>
    <row r="151" spans="2:64" s="6" customFormat="1" ht="15.75" customHeight="1">
      <c r="B151" s="23"/>
      <c r="C151" s="139" t="s">
        <v>201</v>
      </c>
      <c r="D151" s="139" t="s">
        <v>150</v>
      </c>
      <c r="E151" s="140" t="s">
        <v>202</v>
      </c>
      <c r="F151" s="210" t="s">
        <v>203</v>
      </c>
      <c r="G151" s="211"/>
      <c r="H151" s="211"/>
      <c r="I151" s="211"/>
      <c r="J151" s="141" t="s">
        <v>153</v>
      </c>
      <c r="K151" s="142">
        <v>310.5</v>
      </c>
      <c r="L151" s="212">
        <v>0</v>
      </c>
      <c r="M151" s="211"/>
      <c r="N151" s="213">
        <f>ROUND($L$151*$K$151,2)</f>
        <v>0</v>
      </c>
      <c r="O151" s="211"/>
      <c r="P151" s="211"/>
      <c r="Q151" s="211"/>
      <c r="R151" s="25"/>
      <c r="T151" s="143"/>
      <c r="U151" s="31" t="s">
        <v>43</v>
      </c>
      <c r="V151" s="144">
        <v>0.001</v>
      </c>
      <c r="W151" s="144">
        <f>$V$151*$K$151</f>
        <v>0.3105</v>
      </c>
      <c r="X151" s="144">
        <v>0</v>
      </c>
      <c r="Y151" s="144">
        <f>$X$151*$K$151</f>
        <v>0</v>
      </c>
      <c r="Z151" s="144">
        <v>0</v>
      </c>
      <c r="AA151" s="145">
        <f>$Z$151*$K$151</f>
        <v>0</v>
      </c>
      <c r="AR151" s="6" t="s">
        <v>154</v>
      </c>
      <c r="AT151" s="6" t="s">
        <v>150</v>
      </c>
      <c r="AU151" s="6" t="s">
        <v>99</v>
      </c>
      <c r="AY151" s="6" t="s">
        <v>149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21</v>
      </c>
      <c r="BK151" s="93">
        <f>ROUND($L$151*$K$151,2)</f>
        <v>0</v>
      </c>
      <c r="BL151" s="6" t="s">
        <v>154</v>
      </c>
    </row>
    <row r="152" spans="2:63" s="128" customFormat="1" ht="23.25" customHeight="1">
      <c r="B152" s="129"/>
      <c r="C152" s="130"/>
      <c r="D152" s="138" t="s">
        <v>111</v>
      </c>
      <c r="E152" s="130"/>
      <c r="F152" s="130"/>
      <c r="G152" s="130"/>
      <c r="H152" s="130"/>
      <c r="I152" s="130"/>
      <c r="J152" s="130"/>
      <c r="K152" s="130"/>
      <c r="L152" s="130"/>
      <c r="M152" s="130"/>
      <c r="N152" s="222">
        <f>$BK$152</f>
        <v>0</v>
      </c>
      <c r="O152" s="221"/>
      <c r="P152" s="221"/>
      <c r="Q152" s="221"/>
      <c r="R152" s="132"/>
      <c r="T152" s="133"/>
      <c r="U152" s="130"/>
      <c r="V152" s="130"/>
      <c r="W152" s="134">
        <f>$W$153</f>
        <v>37.152</v>
      </c>
      <c r="X152" s="130"/>
      <c r="Y152" s="134">
        <f>$Y$153</f>
        <v>0</v>
      </c>
      <c r="Z152" s="130"/>
      <c r="AA152" s="135">
        <f>$AA$153</f>
        <v>0</v>
      </c>
      <c r="AR152" s="136" t="s">
        <v>21</v>
      </c>
      <c r="AT152" s="136" t="s">
        <v>77</v>
      </c>
      <c r="AU152" s="136" t="s">
        <v>99</v>
      </c>
      <c r="AY152" s="136" t="s">
        <v>149</v>
      </c>
      <c r="BK152" s="137">
        <f>$BK$153</f>
        <v>0</v>
      </c>
    </row>
    <row r="153" spans="2:64" s="6" customFormat="1" ht="27" customHeight="1">
      <c r="B153" s="23"/>
      <c r="C153" s="139" t="s">
        <v>204</v>
      </c>
      <c r="D153" s="139" t="s">
        <v>150</v>
      </c>
      <c r="E153" s="140" t="s">
        <v>205</v>
      </c>
      <c r="F153" s="210" t="s">
        <v>206</v>
      </c>
      <c r="G153" s="211"/>
      <c r="H153" s="211"/>
      <c r="I153" s="211"/>
      <c r="J153" s="141" t="s">
        <v>165</v>
      </c>
      <c r="K153" s="142">
        <v>24</v>
      </c>
      <c r="L153" s="212">
        <v>0</v>
      </c>
      <c r="M153" s="211"/>
      <c r="N153" s="213">
        <f>ROUND($L$153*$K$153,2)</f>
        <v>0</v>
      </c>
      <c r="O153" s="211"/>
      <c r="P153" s="211"/>
      <c r="Q153" s="211"/>
      <c r="R153" s="25"/>
      <c r="T153" s="143"/>
      <c r="U153" s="31" t="s">
        <v>43</v>
      </c>
      <c r="V153" s="144">
        <v>1.548</v>
      </c>
      <c r="W153" s="144">
        <f>$V$153*$K$153</f>
        <v>37.152</v>
      </c>
      <c r="X153" s="144">
        <v>0</v>
      </c>
      <c r="Y153" s="144">
        <f>$X$153*$K$153</f>
        <v>0</v>
      </c>
      <c r="Z153" s="144">
        <v>0</v>
      </c>
      <c r="AA153" s="145">
        <f>$Z$153*$K$153</f>
        <v>0</v>
      </c>
      <c r="AR153" s="6" t="s">
        <v>154</v>
      </c>
      <c r="AT153" s="6" t="s">
        <v>150</v>
      </c>
      <c r="AU153" s="6" t="s">
        <v>157</v>
      </c>
      <c r="AY153" s="6" t="s">
        <v>149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21</v>
      </c>
      <c r="BK153" s="93">
        <f>ROUND($L$153*$K$153,2)</f>
        <v>0</v>
      </c>
      <c r="BL153" s="6" t="s">
        <v>154</v>
      </c>
    </row>
    <row r="154" spans="2:63" s="128" customFormat="1" ht="23.25" customHeight="1">
      <c r="B154" s="129"/>
      <c r="C154" s="130"/>
      <c r="D154" s="138" t="s">
        <v>112</v>
      </c>
      <c r="E154" s="130"/>
      <c r="F154" s="130"/>
      <c r="G154" s="130"/>
      <c r="H154" s="130"/>
      <c r="I154" s="130"/>
      <c r="J154" s="130"/>
      <c r="K154" s="130"/>
      <c r="L154" s="130"/>
      <c r="M154" s="130"/>
      <c r="N154" s="222">
        <f>$BK$154</f>
        <v>0</v>
      </c>
      <c r="O154" s="221"/>
      <c r="P154" s="221"/>
      <c r="Q154" s="221"/>
      <c r="R154" s="132"/>
      <c r="T154" s="133"/>
      <c r="U154" s="130"/>
      <c r="V154" s="130"/>
      <c r="W154" s="134">
        <f>SUM($W$155:$W$156)</f>
        <v>23.9085</v>
      </c>
      <c r="X154" s="130"/>
      <c r="Y154" s="134">
        <f>SUM($Y$155:$Y$156)</f>
        <v>0.004658000000000001</v>
      </c>
      <c r="Z154" s="130"/>
      <c r="AA154" s="135">
        <f>SUM($AA$155:$AA$156)</f>
        <v>0</v>
      </c>
      <c r="AR154" s="136" t="s">
        <v>21</v>
      </c>
      <c r="AT154" s="136" t="s">
        <v>77</v>
      </c>
      <c r="AU154" s="136" t="s">
        <v>99</v>
      </c>
      <c r="AY154" s="136" t="s">
        <v>149</v>
      </c>
      <c r="BK154" s="137">
        <f>SUM($BK$155:$BK$156)</f>
        <v>0</v>
      </c>
    </row>
    <row r="155" spans="2:64" s="6" customFormat="1" ht="27" customHeight="1">
      <c r="B155" s="23"/>
      <c r="C155" s="139" t="s">
        <v>207</v>
      </c>
      <c r="D155" s="139" t="s">
        <v>150</v>
      </c>
      <c r="E155" s="140" t="s">
        <v>208</v>
      </c>
      <c r="F155" s="210" t="s">
        <v>209</v>
      </c>
      <c r="G155" s="211"/>
      <c r="H155" s="211"/>
      <c r="I155" s="211"/>
      <c r="J155" s="141" t="s">
        <v>153</v>
      </c>
      <c r="K155" s="142">
        <v>310.5</v>
      </c>
      <c r="L155" s="212">
        <v>0</v>
      </c>
      <c r="M155" s="211"/>
      <c r="N155" s="213">
        <f>ROUND($L$155*$K$155,2)</f>
        <v>0</v>
      </c>
      <c r="O155" s="211"/>
      <c r="P155" s="211"/>
      <c r="Q155" s="211"/>
      <c r="R155" s="25"/>
      <c r="T155" s="143"/>
      <c r="U155" s="31" t="s">
        <v>43</v>
      </c>
      <c r="V155" s="144">
        <v>0.077</v>
      </c>
      <c r="W155" s="144">
        <f>$V$155*$K$155</f>
        <v>23.9085</v>
      </c>
      <c r="X155" s="144">
        <v>0</v>
      </c>
      <c r="Y155" s="144">
        <f>$X$155*$K$155</f>
        <v>0</v>
      </c>
      <c r="Z155" s="144">
        <v>0</v>
      </c>
      <c r="AA155" s="145">
        <f>$Z$155*$K$155</f>
        <v>0</v>
      </c>
      <c r="AR155" s="6" t="s">
        <v>154</v>
      </c>
      <c r="AT155" s="6" t="s">
        <v>150</v>
      </c>
      <c r="AU155" s="6" t="s">
        <v>157</v>
      </c>
      <c r="AY155" s="6" t="s">
        <v>149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21</v>
      </c>
      <c r="BK155" s="93">
        <f>ROUND($L$155*$K$155,2)</f>
        <v>0</v>
      </c>
      <c r="BL155" s="6" t="s">
        <v>154</v>
      </c>
    </row>
    <row r="156" spans="2:64" s="6" customFormat="1" ht="15.75" customHeight="1">
      <c r="B156" s="23"/>
      <c r="C156" s="146" t="s">
        <v>7</v>
      </c>
      <c r="D156" s="146" t="s">
        <v>210</v>
      </c>
      <c r="E156" s="147" t="s">
        <v>211</v>
      </c>
      <c r="F156" s="214" t="s">
        <v>212</v>
      </c>
      <c r="G156" s="215"/>
      <c r="H156" s="215"/>
      <c r="I156" s="215"/>
      <c r="J156" s="148" t="s">
        <v>213</v>
      </c>
      <c r="K156" s="149">
        <v>4.658</v>
      </c>
      <c r="L156" s="216">
        <v>0</v>
      </c>
      <c r="M156" s="215"/>
      <c r="N156" s="217">
        <f>ROUND($L$156*$K$156,2)</f>
        <v>0</v>
      </c>
      <c r="O156" s="211"/>
      <c r="P156" s="211"/>
      <c r="Q156" s="211"/>
      <c r="R156" s="25"/>
      <c r="T156" s="143"/>
      <c r="U156" s="31" t="s">
        <v>43</v>
      </c>
      <c r="V156" s="144">
        <v>0</v>
      </c>
      <c r="W156" s="144">
        <f>$V$156*$K$156</f>
        <v>0</v>
      </c>
      <c r="X156" s="144">
        <v>0.001</v>
      </c>
      <c r="Y156" s="144">
        <f>$X$156*$K$156</f>
        <v>0.004658000000000001</v>
      </c>
      <c r="Z156" s="144">
        <v>0</v>
      </c>
      <c r="AA156" s="145">
        <f>$Z$156*$K$156</f>
        <v>0</v>
      </c>
      <c r="AR156" s="6" t="s">
        <v>172</v>
      </c>
      <c r="AT156" s="6" t="s">
        <v>210</v>
      </c>
      <c r="AU156" s="6" t="s">
        <v>157</v>
      </c>
      <c r="AY156" s="6" t="s">
        <v>149</v>
      </c>
      <c r="BE156" s="93">
        <f>IF($U$156="základní",$N$156,0)</f>
        <v>0</v>
      </c>
      <c r="BF156" s="93">
        <f>IF($U$156="snížená",$N$156,0)</f>
        <v>0</v>
      </c>
      <c r="BG156" s="93">
        <f>IF($U$156="zákl. přenesená",$N$156,0)</f>
        <v>0</v>
      </c>
      <c r="BH156" s="93">
        <f>IF($U$156="sníž. přenesená",$N$156,0)</f>
        <v>0</v>
      </c>
      <c r="BI156" s="93">
        <f>IF($U$156="nulová",$N$156,0)</f>
        <v>0</v>
      </c>
      <c r="BJ156" s="6" t="s">
        <v>21</v>
      </c>
      <c r="BK156" s="93">
        <f>ROUND($L$156*$K$156,2)</f>
        <v>0</v>
      </c>
      <c r="BL156" s="6" t="s">
        <v>154</v>
      </c>
    </row>
    <row r="157" spans="2:63" s="128" customFormat="1" ht="30.75" customHeight="1">
      <c r="B157" s="129"/>
      <c r="C157" s="130"/>
      <c r="D157" s="138" t="s">
        <v>113</v>
      </c>
      <c r="E157" s="130"/>
      <c r="F157" s="130"/>
      <c r="G157" s="130"/>
      <c r="H157" s="130"/>
      <c r="I157" s="130"/>
      <c r="J157" s="130"/>
      <c r="K157" s="130"/>
      <c r="L157" s="130"/>
      <c r="M157" s="130"/>
      <c r="N157" s="222">
        <f>$BK$157</f>
        <v>0</v>
      </c>
      <c r="O157" s="221"/>
      <c r="P157" s="221"/>
      <c r="Q157" s="221"/>
      <c r="R157" s="132"/>
      <c r="T157" s="133"/>
      <c r="U157" s="130"/>
      <c r="V157" s="130"/>
      <c r="W157" s="134">
        <f>SUM($W$158:$W$164)</f>
        <v>126.66497</v>
      </c>
      <c r="X157" s="130"/>
      <c r="Y157" s="134">
        <f>SUM($Y$158:$Y$164)</f>
        <v>3.3656841000000006</v>
      </c>
      <c r="Z157" s="130"/>
      <c r="AA157" s="135">
        <f>SUM($AA$158:$AA$164)</f>
        <v>0</v>
      </c>
      <c r="AR157" s="136" t="s">
        <v>21</v>
      </c>
      <c r="AT157" s="136" t="s">
        <v>77</v>
      </c>
      <c r="AU157" s="136" t="s">
        <v>21</v>
      </c>
      <c r="AY157" s="136" t="s">
        <v>149</v>
      </c>
      <c r="BK157" s="137">
        <f>SUM($BK$158:$BK$164)</f>
        <v>0</v>
      </c>
    </row>
    <row r="158" spans="2:64" s="6" customFormat="1" ht="15.75" customHeight="1">
      <c r="B158" s="23"/>
      <c r="C158" s="139" t="s">
        <v>214</v>
      </c>
      <c r="D158" s="139" t="s">
        <v>150</v>
      </c>
      <c r="E158" s="140" t="s">
        <v>215</v>
      </c>
      <c r="F158" s="210" t="s">
        <v>216</v>
      </c>
      <c r="G158" s="211"/>
      <c r="H158" s="211"/>
      <c r="I158" s="211"/>
      <c r="J158" s="141" t="s">
        <v>153</v>
      </c>
      <c r="K158" s="142">
        <v>179.56</v>
      </c>
      <c r="L158" s="212">
        <v>0</v>
      </c>
      <c r="M158" s="211"/>
      <c r="N158" s="213">
        <f>ROUND($L$158*$K$158,2)</f>
        <v>0</v>
      </c>
      <c r="O158" s="211"/>
      <c r="P158" s="211"/>
      <c r="Q158" s="211"/>
      <c r="R158" s="25"/>
      <c r="T158" s="143"/>
      <c r="U158" s="31" t="s">
        <v>43</v>
      </c>
      <c r="V158" s="144">
        <v>0.029</v>
      </c>
      <c r="W158" s="144">
        <f>$V$158*$K$158</f>
        <v>5.2072400000000005</v>
      </c>
      <c r="X158" s="144">
        <v>0</v>
      </c>
      <c r="Y158" s="144">
        <f>$X$158*$K$158</f>
        <v>0</v>
      </c>
      <c r="Z158" s="144">
        <v>0</v>
      </c>
      <c r="AA158" s="145">
        <f>$Z$158*$K$158</f>
        <v>0</v>
      </c>
      <c r="AR158" s="6" t="s">
        <v>154</v>
      </c>
      <c r="AT158" s="6" t="s">
        <v>150</v>
      </c>
      <c r="AU158" s="6" t="s">
        <v>99</v>
      </c>
      <c r="AY158" s="6" t="s">
        <v>149</v>
      </c>
      <c r="BE158" s="93">
        <f>IF($U$158="základní",$N$158,0)</f>
        <v>0</v>
      </c>
      <c r="BF158" s="93">
        <f>IF($U$158="snížená",$N$158,0)</f>
        <v>0</v>
      </c>
      <c r="BG158" s="93">
        <f>IF($U$158="zákl. přenesená",$N$158,0)</f>
        <v>0</v>
      </c>
      <c r="BH158" s="93">
        <f>IF($U$158="sníž. přenesená",$N$158,0)</f>
        <v>0</v>
      </c>
      <c r="BI158" s="93">
        <f>IF($U$158="nulová",$N$158,0)</f>
        <v>0</v>
      </c>
      <c r="BJ158" s="6" t="s">
        <v>21</v>
      </c>
      <c r="BK158" s="93">
        <f>ROUND($L$158*$K$158,2)</f>
        <v>0</v>
      </c>
      <c r="BL158" s="6" t="s">
        <v>154</v>
      </c>
    </row>
    <row r="159" spans="2:64" s="6" customFormat="1" ht="27" customHeight="1">
      <c r="B159" s="23"/>
      <c r="C159" s="139" t="s">
        <v>217</v>
      </c>
      <c r="D159" s="139" t="s">
        <v>150</v>
      </c>
      <c r="E159" s="140" t="s">
        <v>218</v>
      </c>
      <c r="F159" s="210" t="s">
        <v>219</v>
      </c>
      <c r="G159" s="211"/>
      <c r="H159" s="211"/>
      <c r="I159" s="211"/>
      <c r="J159" s="141" t="s">
        <v>153</v>
      </c>
      <c r="K159" s="142">
        <v>171.4</v>
      </c>
      <c r="L159" s="212">
        <v>0</v>
      </c>
      <c r="M159" s="211"/>
      <c r="N159" s="213">
        <f>ROUND($L$159*$K$159,2)</f>
        <v>0</v>
      </c>
      <c r="O159" s="211"/>
      <c r="P159" s="211"/>
      <c r="Q159" s="211"/>
      <c r="R159" s="25"/>
      <c r="T159" s="143"/>
      <c r="U159" s="31" t="s">
        <v>43</v>
      </c>
      <c r="V159" s="144">
        <v>0.078</v>
      </c>
      <c r="W159" s="144">
        <f>$V$159*$K$159</f>
        <v>13.369200000000001</v>
      </c>
      <c r="X159" s="144">
        <v>0</v>
      </c>
      <c r="Y159" s="144">
        <f>$X$159*$K$159</f>
        <v>0</v>
      </c>
      <c r="Z159" s="144">
        <v>0</v>
      </c>
      <c r="AA159" s="145">
        <f>$Z$159*$K$159</f>
        <v>0</v>
      </c>
      <c r="AR159" s="6" t="s">
        <v>154</v>
      </c>
      <c r="AT159" s="6" t="s">
        <v>150</v>
      </c>
      <c r="AU159" s="6" t="s">
        <v>99</v>
      </c>
      <c r="AY159" s="6" t="s">
        <v>149</v>
      </c>
      <c r="BE159" s="93">
        <f>IF($U$159="základní",$N$159,0)</f>
        <v>0</v>
      </c>
      <c r="BF159" s="93">
        <f>IF($U$159="snížená",$N$159,0)</f>
        <v>0</v>
      </c>
      <c r="BG159" s="93">
        <f>IF($U$159="zákl. přenesená",$N$159,0)</f>
        <v>0</v>
      </c>
      <c r="BH159" s="93">
        <f>IF($U$159="sníž. přenesená",$N$159,0)</f>
        <v>0</v>
      </c>
      <c r="BI159" s="93">
        <f>IF($U$159="nulová",$N$159,0)</f>
        <v>0</v>
      </c>
      <c r="BJ159" s="6" t="s">
        <v>21</v>
      </c>
      <c r="BK159" s="93">
        <f>ROUND($L$159*$K$159,2)</f>
        <v>0</v>
      </c>
      <c r="BL159" s="6" t="s">
        <v>154</v>
      </c>
    </row>
    <row r="160" spans="2:64" s="6" customFormat="1" ht="27" customHeight="1">
      <c r="B160" s="23"/>
      <c r="C160" s="139" t="s">
        <v>220</v>
      </c>
      <c r="D160" s="139" t="s">
        <v>150</v>
      </c>
      <c r="E160" s="140" t="s">
        <v>221</v>
      </c>
      <c r="F160" s="210" t="s">
        <v>222</v>
      </c>
      <c r="G160" s="211"/>
      <c r="H160" s="211"/>
      <c r="I160" s="211"/>
      <c r="J160" s="141" t="s">
        <v>153</v>
      </c>
      <c r="K160" s="142">
        <v>326.48</v>
      </c>
      <c r="L160" s="212">
        <v>0</v>
      </c>
      <c r="M160" s="211"/>
      <c r="N160" s="213">
        <f>ROUND($L$160*$K$160,2)</f>
        <v>0</v>
      </c>
      <c r="O160" s="211"/>
      <c r="P160" s="211"/>
      <c r="Q160" s="211"/>
      <c r="R160" s="25"/>
      <c r="T160" s="143"/>
      <c r="U160" s="31" t="s">
        <v>43</v>
      </c>
      <c r="V160" s="144">
        <v>0.004</v>
      </c>
      <c r="W160" s="144">
        <f>$V$160*$K$160</f>
        <v>1.3059200000000002</v>
      </c>
      <c r="X160" s="144">
        <v>0.00753</v>
      </c>
      <c r="Y160" s="144">
        <f>$X$160*$K$160</f>
        <v>2.4583944000000004</v>
      </c>
      <c r="Z160" s="144">
        <v>0</v>
      </c>
      <c r="AA160" s="145">
        <f>$Z$160*$K$160</f>
        <v>0</v>
      </c>
      <c r="AR160" s="6" t="s">
        <v>154</v>
      </c>
      <c r="AT160" s="6" t="s">
        <v>150</v>
      </c>
      <c r="AU160" s="6" t="s">
        <v>99</v>
      </c>
      <c r="AY160" s="6" t="s">
        <v>149</v>
      </c>
      <c r="BE160" s="93">
        <f>IF($U$160="základní",$N$160,0)</f>
        <v>0</v>
      </c>
      <c r="BF160" s="93">
        <f>IF($U$160="snížená",$N$160,0)</f>
        <v>0</v>
      </c>
      <c r="BG160" s="93">
        <f>IF($U$160="zákl. přenesená",$N$160,0)</f>
        <v>0</v>
      </c>
      <c r="BH160" s="93">
        <f>IF($U$160="sníž. přenesená",$N$160,0)</f>
        <v>0</v>
      </c>
      <c r="BI160" s="93">
        <f>IF($U$160="nulová",$N$160,0)</f>
        <v>0</v>
      </c>
      <c r="BJ160" s="6" t="s">
        <v>21</v>
      </c>
      <c r="BK160" s="93">
        <f>ROUND($L$160*$K$160,2)</f>
        <v>0</v>
      </c>
      <c r="BL160" s="6" t="s">
        <v>154</v>
      </c>
    </row>
    <row r="161" spans="2:64" s="6" customFormat="1" ht="27" customHeight="1">
      <c r="B161" s="23"/>
      <c r="C161" s="139" t="s">
        <v>223</v>
      </c>
      <c r="D161" s="139" t="s">
        <v>150</v>
      </c>
      <c r="E161" s="140" t="s">
        <v>224</v>
      </c>
      <c r="F161" s="210" t="s">
        <v>225</v>
      </c>
      <c r="G161" s="211"/>
      <c r="H161" s="211"/>
      <c r="I161" s="211"/>
      <c r="J161" s="141" t="s">
        <v>153</v>
      </c>
      <c r="K161" s="142">
        <v>1414.77</v>
      </c>
      <c r="L161" s="212">
        <v>0</v>
      </c>
      <c r="M161" s="211"/>
      <c r="N161" s="213">
        <f>ROUND($L$161*$K$161,2)</f>
        <v>0</v>
      </c>
      <c r="O161" s="211"/>
      <c r="P161" s="211"/>
      <c r="Q161" s="211"/>
      <c r="R161" s="25"/>
      <c r="T161" s="143"/>
      <c r="U161" s="31" t="s">
        <v>43</v>
      </c>
      <c r="V161" s="144">
        <v>0.002</v>
      </c>
      <c r="W161" s="144">
        <f>$V$161*$K$161</f>
        <v>2.82954</v>
      </c>
      <c r="X161" s="144">
        <v>0.00061</v>
      </c>
      <c r="Y161" s="144">
        <f>$X$161*$K$161</f>
        <v>0.8630097</v>
      </c>
      <c r="Z161" s="144">
        <v>0</v>
      </c>
      <c r="AA161" s="145">
        <f>$Z$161*$K$161</f>
        <v>0</v>
      </c>
      <c r="AR161" s="6" t="s">
        <v>154</v>
      </c>
      <c r="AT161" s="6" t="s">
        <v>150</v>
      </c>
      <c r="AU161" s="6" t="s">
        <v>99</v>
      </c>
      <c r="AY161" s="6" t="s">
        <v>149</v>
      </c>
      <c r="BE161" s="93">
        <f>IF($U$161="základní",$N$161,0)</f>
        <v>0</v>
      </c>
      <c r="BF161" s="93">
        <f>IF($U$161="snížená",$N$161,0)</f>
        <v>0</v>
      </c>
      <c r="BG161" s="93">
        <f>IF($U$161="zákl. přenesená",$N$161,0)</f>
        <v>0</v>
      </c>
      <c r="BH161" s="93">
        <f>IF($U$161="sníž. přenesená",$N$161,0)</f>
        <v>0</v>
      </c>
      <c r="BI161" s="93">
        <f>IF($U$161="nulová",$N$161,0)</f>
        <v>0</v>
      </c>
      <c r="BJ161" s="6" t="s">
        <v>21</v>
      </c>
      <c r="BK161" s="93">
        <f>ROUND($L$161*$K$161,2)</f>
        <v>0</v>
      </c>
      <c r="BL161" s="6" t="s">
        <v>154</v>
      </c>
    </row>
    <row r="162" spans="2:64" s="6" customFormat="1" ht="27" customHeight="1">
      <c r="B162" s="23"/>
      <c r="C162" s="139" t="s">
        <v>226</v>
      </c>
      <c r="D162" s="139" t="s">
        <v>150</v>
      </c>
      <c r="E162" s="140" t="s">
        <v>227</v>
      </c>
      <c r="F162" s="210" t="s">
        <v>228</v>
      </c>
      <c r="G162" s="211"/>
      <c r="H162" s="211"/>
      <c r="I162" s="211"/>
      <c r="J162" s="141" t="s">
        <v>153</v>
      </c>
      <c r="K162" s="142">
        <v>1088.29</v>
      </c>
      <c r="L162" s="212">
        <v>0</v>
      </c>
      <c r="M162" s="211"/>
      <c r="N162" s="213">
        <f>ROUND($L$162*$K$162,2)</f>
        <v>0</v>
      </c>
      <c r="O162" s="211"/>
      <c r="P162" s="211"/>
      <c r="Q162" s="211"/>
      <c r="R162" s="25"/>
      <c r="T162" s="143"/>
      <c r="U162" s="31" t="s">
        <v>43</v>
      </c>
      <c r="V162" s="144">
        <v>0.083</v>
      </c>
      <c r="W162" s="144">
        <f>$V$162*$K$162</f>
        <v>90.32807</v>
      </c>
      <c r="X162" s="144">
        <v>0</v>
      </c>
      <c r="Y162" s="144">
        <f>$X$162*$K$162</f>
        <v>0</v>
      </c>
      <c r="Z162" s="144">
        <v>0</v>
      </c>
      <c r="AA162" s="145">
        <f>$Z$162*$K$162</f>
        <v>0</v>
      </c>
      <c r="AR162" s="6" t="s">
        <v>154</v>
      </c>
      <c r="AT162" s="6" t="s">
        <v>150</v>
      </c>
      <c r="AU162" s="6" t="s">
        <v>99</v>
      </c>
      <c r="AY162" s="6" t="s">
        <v>149</v>
      </c>
      <c r="BE162" s="93">
        <f>IF($U$162="základní",$N$162,0)</f>
        <v>0</v>
      </c>
      <c r="BF162" s="93">
        <f>IF($U$162="snížená",$N$162,0)</f>
        <v>0</v>
      </c>
      <c r="BG162" s="93">
        <f>IF($U$162="zákl. přenesená",$N$162,0)</f>
        <v>0</v>
      </c>
      <c r="BH162" s="93">
        <f>IF($U$162="sníž. přenesená",$N$162,0)</f>
        <v>0</v>
      </c>
      <c r="BI162" s="93">
        <f>IF($U$162="nulová",$N$162,0)</f>
        <v>0</v>
      </c>
      <c r="BJ162" s="6" t="s">
        <v>21</v>
      </c>
      <c r="BK162" s="93">
        <f>ROUND($L$162*$K$162,2)</f>
        <v>0</v>
      </c>
      <c r="BL162" s="6" t="s">
        <v>154</v>
      </c>
    </row>
    <row r="163" spans="2:64" s="6" customFormat="1" ht="27" customHeight="1">
      <c r="B163" s="23"/>
      <c r="C163" s="139" t="s">
        <v>229</v>
      </c>
      <c r="D163" s="139" t="s">
        <v>150</v>
      </c>
      <c r="E163" s="140" t="s">
        <v>230</v>
      </c>
      <c r="F163" s="210" t="s">
        <v>231</v>
      </c>
      <c r="G163" s="211"/>
      <c r="H163" s="211"/>
      <c r="I163" s="211"/>
      <c r="J163" s="141" t="s">
        <v>153</v>
      </c>
      <c r="K163" s="142">
        <v>163.24</v>
      </c>
      <c r="L163" s="212">
        <v>0</v>
      </c>
      <c r="M163" s="211"/>
      <c r="N163" s="213">
        <f>ROUND($L$163*$K$163,2)</f>
        <v>0</v>
      </c>
      <c r="O163" s="211"/>
      <c r="P163" s="211"/>
      <c r="Q163" s="211"/>
      <c r="R163" s="25"/>
      <c r="T163" s="143"/>
      <c r="U163" s="31" t="s">
        <v>43</v>
      </c>
      <c r="V163" s="144">
        <v>0.08</v>
      </c>
      <c r="W163" s="144">
        <f>$V$163*$K$163</f>
        <v>13.0592</v>
      </c>
      <c r="X163" s="144">
        <v>0</v>
      </c>
      <c r="Y163" s="144">
        <f>$X$163*$K$163</f>
        <v>0</v>
      </c>
      <c r="Z163" s="144">
        <v>0</v>
      </c>
      <c r="AA163" s="145">
        <f>$Z$163*$K$163</f>
        <v>0</v>
      </c>
      <c r="AR163" s="6" t="s">
        <v>154</v>
      </c>
      <c r="AT163" s="6" t="s">
        <v>150</v>
      </c>
      <c r="AU163" s="6" t="s">
        <v>99</v>
      </c>
      <c r="AY163" s="6" t="s">
        <v>149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21</v>
      </c>
      <c r="BK163" s="93">
        <f>ROUND($L$163*$K$163,2)</f>
        <v>0</v>
      </c>
      <c r="BL163" s="6" t="s">
        <v>154</v>
      </c>
    </row>
    <row r="164" spans="2:64" s="6" customFormat="1" ht="27" customHeight="1">
      <c r="B164" s="23"/>
      <c r="C164" s="139" t="s">
        <v>232</v>
      </c>
      <c r="D164" s="139" t="s">
        <v>150</v>
      </c>
      <c r="E164" s="140" t="s">
        <v>233</v>
      </c>
      <c r="F164" s="210" t="s">
        <v>234</v>
      </c>
      <c r="G164" s="211"/>
      <c r="H164" s="211"/>
      <c r="I164" s="211"/>
      <c r="J164" s="141" t="s">
        <v>235</v>
      </c>
      <c r="K164" s="142">
        <v>12.3</v>
      </c>
      <c r="L164" s="212">
        <v>0</v>
      </c>
      <c r="M164" s="211"/>
      <c r="N164" s="213">
        <f>ROUND($L$164*$K$164,2)</f>
        <v>0</v>
      </c>
      <c r="O164" s="211"/>
      <c r="P164" s="211"/>
      <c r="Q164" s="211"/>
      <c r="R164" s="25"/>
      <c r="T164" s="143"/>
      <c r="U164" s="31" t="s">
        <v>43</v>
      </c>
      <c r="V164" s="144">
        <v>0.046</v>
      </c>
      <c r="W164" s="144">
        <f>$V$164*$K$164</f>
        <v>0.5658</v>
      </c>
      <c r="X164" s="144">
        <v>0.0036</v>
      </c>
      <c r="Y164" s="144">
        <f>$X$164*$K$164</f>
        <v>0.04428</v>
      </c>
      <c r="Z164" s="144">
        <v>0</v>
      </c>
      <c r="AA164" s="145">
        <f>$Z$164*$K$164</f>
        <v>0</v>
      </c>
      <c r="AR164" s="6" t="s">
        <v>154</v>
      </c>
      <c r="AT164" s="6" t="s">
        <v>150</v>
      </c>
      <c r="AU164" s="6" t="s">
        <v>99</v>
      </c>
      <c r="AY164" s="6" t="s">
        <v>149</v>
      </c>
      <c r="BE164" s="93">
        <f>IF($U$164="základní",$N$164,0)</f>
        <v>0</v>
      </c>
      <c r="BF164" s="93">
        <f>IF($U$164="snížená",$N$164,0)</f>
        <v>0</v>
      </c>
      <c r="BG164" s="93">
        <f>IF($U$164="zákl. přenesená",$N$164,0)</f>
        <v>0</v>
      </c>
      <c r="BH164" s="93">
        <f>IF($U$164="sníž. přenesená",$N$164,0)</f>
        <v>0</v>
      </c>
      <c r="BI164" s="93">
        <f>IF($U$164="nulová",$N$164,0)</f>
        <v>0</v>
      </c>
      <c r="BJ164" s="6" t="s">
        <v>21</v>
      </c>
      <c r="BK164" s="93">
        <f>ROUND($L$164*$K$164,2)</f>
        <v>0</v>
      </c>
      <c r="BL164" s="6" t="s">
        <v>154</v>
      </c>
    </row>
    <row r="165" spans="2:63" s="128" customFormat="1" ht="30.75" customHeight="1">
      <c r="B165" s="129"/>
      <c r="C165" s="130"/>
      <c r="D165" s="138" t="s">
        <v>114</v>
      </c>
      <c r="E165" s="130"/>
      <c r="F165" s="130"/>
      <c r="G165" s="130"/>
      <c r="H165" s="130"/>
      <c r="I165" s="130"/>
      <c r="J165" s="130"/>
      <c r="K165" s="130"/>
      <c r="L165" s="130"/>
      <c r="M165" s="130"/>
      <c r="N165" s="222">
        <f>$BK$165</f>
        <v>0</v>
      </c>
      <c r="O165" s="221"/>
      <c r="P165" s="221"/>
      <c r="Q165" s="221"/>
      <c r="R165" s="132"/>
      <c r="T165" s="133"/>
      <c r="U165" s="130"/>
      <c r="V165" s="130"/>
      <c r="W165" s="134">
        <f>SUM($W$166:$W$170)</f>
        <v>27.675999999999995</v>
      </c>
      <c r="X165" s="130"/>
      <c r="Y165" s="134">
        <f>SUM($Y$166:$Y$170)</f>
        <v>4.1718399999999995</v>
      </c>
      <c r="Z165" s="130"/>
      <c r="AA165" s="135">
        <f>SUM($AA$166:$AA$170)</f>
        <v>0</v>
      </c>
      <c r="AR165" s="136" t="s">
        <v>21</v>
      </c>
      <c r="AT165" s="136" t="s">
        <v>77</v>
      </c>
      <c r="AU165" s="136" t="s">
        <v>21</v>
      </c>
      <c r="AY165" s="136" t="s">
        <v>149</v>
      </c>
      <c r="BK165" s="137">
        <f>SUM($BK$166:$BK$170)</f>
        <v>0</v>
      </c>
    </row>
    <row r="166" spans="2:64" s="6" customFormat="1" ht="27" customHeight="1">
      <c r="B166" s="23"/>
      <c r="C166" s="139" t="s">
        <v>236</v>
      </c>
      <c r="D166" s="139" t="s">
        <v>150</v>
      </c>
      <c r="E166" s="140" t="s">
        <v>237</v>
      </c>
      <c r="F166" s="210" t="s">
        <v>238</v>
      </c>
      <c r="G166" s="211"/>
      <c r="H166" s="211"/>
      <c r="I166" s="211"/>
      <c r="J166" s="141" t="s">
        <v>239</v>
      </c>
      <c r="K166" s="142">
        <v>4</v>
      </c>
      <c r="L166" s="212">
        <v>0</v>
      </c>
      <c r="M166" s="211"/>
      <c r="N166" s="213">
        <f>ROUND($L$166*$K$166,2)</f>
        <v>0</v>
      </c>
      <c r="O166" s="211"/>
      <c r="P166" s="211"/>
      <c r="Q166" s="211"/>
      <c r="R166" s="25"/>
      <c r="T166" s="143"/>
      <c r="U166" s="31" t="s">
        <v>43</v>
      </c>
      <c r="V166" s="144">
        <v>3.817</v>
      </c>
      <c r="W166" s="144">
        <f>$V$166*$K$166</f>
        <v>15.268</v>
      </c>
      <c r="X166" s="144">
        <v>0.4208</v>
      </c>
      <c r="Y166" s="144">
        <f>$X$166*$K$166</f>
        <v>1.6832</v>
      </c>
      <c r="Z166" s="144">
        <v>0</v>
      </c>
      <c r="AA166" s="145">
        <f>$Z$166*$K$166</f>
        <v>0</v>
      </c>
      <c r="AR166" s="6" t="s">
        <v>154</v>
      </c>
      <c r="AT166" s="6" t="s">
        <v>150</v>
      </c>
      <c r="AU166" s="6" t="s">
        <v>99</v>
      </c>
      <c r="AY166" s="6" t="s">
        <v>149</v>
      </c>
      <c r="BE166" s="93">
        <f>IF($U$166="základní",$N$166,0)</f>
        <v>0</v>
      </c>
      <c r="BF166" s="93">
        <f>IF($U$166="snížená",$N$166,0)</f>
        <v>0</v>
      </c>
      <c r="BG166" s="93">
        <f>IF($U$166="zákl. přenesená",$N$166,0)</f>
        <v>0</v>
      </c>
      <c r="BH166" s="93">
        <f>IF($U$166="sníž. přenesená",$N$166,0)</f>
        <v>0</v>
      </c>
      <c r="BI166" s="93">
        <f>IF($U$166="nulová",$N$166,0)</f>
        <v>0</v>
      </c>
      <c r="BJ166" s="6" t="s">
        <v>21</v>
      </c>
      <c r="BK166" s="93">
        <f>ROUND($L$166*$K$166,2)</f>
        <v>0</v>
      </c>
      <c r="BL166" s="6" t="s">
        <v>154</v>
      </c>
    </row>
    <row r="167" spans="2:64" s="6" customFormat="1" ht="39" customHeight="1">
      <c r="B167" s="23"/>
      <c r="C167" s="139" t="s">
        <v>240</v>
      </c>
      <c r="D167" s="139" t="s">
        <v>150</v>
      </c>
      <c r="E167" s="140" t="s">
        <v>241</v>
      </c>
      <c r="F167" s="210" t="s">
        <v>242</v>
      </c>
      <c r="G167" s="211"/>
      <c r="H167" s="211"/>
      <c r="I167" s="211"/>
      <c r="J167" s="141" t="s">
        <v>239</v>
      </c>
      <c r="K167" s="142">
        <v>5</v>
      </c>
      <c r="L167" s="212">
        <v>0</v>
      </c>
      <c r="M167" s="211"/>
      <c r="N167" s="213">
        <f>ROUND($L$167*$K$167,2)</f>
        <v>0</v>
      </c>
      <c r="O167" s="211"/>
      <c r="P167" s="211"/>
      <c r="Q167" s="211"/>
      <c r="R167" s="25"/>
      <c r="T167" s="143"/>
      <c r="U167" s="31" t="s">
        <v>43</v>
      </c>
      <c r="V167" s="144">
        <v>1.551</v>
      </c>
      <c r="W167" s="144">
        <f>$V$167*$K$167</f>
        <v>7.755</v>
      </c>
      <c r="X167" s="144">
        <v>0.31108</v>
      </c>
      <c r="Y167" s="144">
        <f>$X$167*$K$167</f>
        <v>1.5554000000000001</v>
      </c>
      <c r="Z167" s="144">
        <v>0</v>
      </c>
      <c r="AA167" s="145">
        <f>$Z$167*$K$167</f>
        <v>0</v>
      </c>
      <c r="AR167" s="6" t="s">
        <v>154</v>
      </c>
      <c r="AT167" s="6" t="s">
        <v>150</v>
      </c>
      <c r="AU167" s="6" t="s">
        <v>99</v>
      </c>
      <c r="AY167" s="6" t="s">
        <v>149</v>
      </c>
      <c r="BE167" s="93">
        <f>IF($U$167="základní",$N$167,0)</f>
        <v>0</v>
      </c>
      <c r="BF167" s="93">
        <f>IF($U$167="snížená",$N$167,0)</f>
        <v>0</v>
      </c>
      <c r="BG167" s="93">
        <f>IF($U$167="zákl. přenesená",$N$167,0)</f>
        <v>0</v>
      </c>
      <c r="BH167" s="93">
        <f>IF($U$167="sníž. přenesená",$N$167,0)</f>
        <v>0</v>
      </c>
      <c r="BI167" s="93">
        <f>IF($U$167="nulová",$N$167,0)</f>
        <v>0</v>
      </c>
      <c r="BJ167" s="6" t="s">
        <v>21</v>
      </c>
      <c r="BK167" s="93">
        <f>ROUND($L$167*$K$167,2)</f>
        <v>0</v>
      </c>
      <c r="BL167" s="6" t="s">
        <v>154</v>
      </c>
    </row>
    <row r="168" spans="2:64" s="6" customFormat="1" ht="27" customHeight="1">
      <c r="B168" s="23"/>
      <c r="C168" s="139" t="s">
        <v>243</v>
      </c>
      <c r="D168" s="139" t="s">
        <v>150</v>
      </c>
      <c r="E168" s="140" t="s">
        <v>244</v>
      </c>
      <c r="F168" s="210" t="s">
        <v>245</v>
      </c>
      <c r="G168" s="211"/>
      <c r="H168" s="211"/>
      <c r="I168" s="211"/>
      <c r="J168" s="141" t="s">
        <v>246</v>
      </c>
      <c r="K168" s="142">
        <v>1</v>
      </c>
      <c r="L168" s="212">
        <v>0</v>
      </c>
      <c r="M168" s="211"/>
      <c r="N168" s="213">
        <f>ROUND($L$168*$K$168,2)</f>
        <v>0</v>
      </c>
      <c r="O168" s="211"/>
      <c r="P168" s="211"/>
      <c r="Q168" s="211"/>
      <c r="R168" s="25"/>
      <c r="T168" s="143"/>
      <c r="U168" s="31" t="s">
        <v>43</v>
      </c>
      <c r="V168" s="144">
        <v>1.551</v>
      </c>
      <c r="W168" s="144">
        <f>$V$168*$K$168</f>
        <v>1.551</v>
      </c>
      <c r="X168" s="144">
        <v>0.31108</v>
      </c>
      <c r="Y168" s="144">
        <f>$X$168*$K$168</f>
        <v>0.31108</v>
      </c>
      <c r="Z168" s="144">
        <v>0</v>
      </c>
      <c r="AA168" s="145">
        <f>$Z$168*$K$168</f>
        <v>0</v>
      </c>
      <c r="AR168" s="6" t="s">
        <v>154</v>
      </c>
      <c r="AT168" s="6" t="s">
        <v>150</v>
      </c>
      <c r="AU168" s="6" t="s">
        <v>99</v>
      </c>
      <c r="AY168" s="6" t="s">
        <v>149</v>
      </c>
      <c r="BE168" s="93">
        <f>IF($U$168="základní",$N$168,0)</f>
        <v>0</v>
      </c>
      <c r="BF168" s="93">
        <f>IF($U$168="snížená",$N$168,0)</f>
        <v>0</v>
      </c>
      <c r="BG168" s="93">
        <f>IF($U$168="zákl. přenesená",$N$168,0)</f>
        <v>0</v>
      </c>
      <c r="BH168" s="93">
        <f>IF($U$168="sníž. přenesená",$N$168,0)</f>
        <v>0</v>
      </c>
      <c r="BI168" s="93">
        <f>IF($U$168="nulová",$N$168,0)</f>
        <v>0</v>
      </c>
      <c r="BJ168" s="6" t="s">
        <v>21</v>
      </c>
      <c r="BK168" s="93">
        <f>ROUND($L$168*$K$168,2)</f>
        <v>0</v>
      </c>
      <c r="BL168" s="6" t="s">
        <v>154</v>
      </c>
    </row>
    <row r="169" spans="2:64" s="6" customFormat="1" ht="39" customHeight="1">
      <c r="B169" s="23"/>
      <c r="C169" s="139" t="s">
        <v>247</v>
      </c>
      <c r="D169" s="139" t="s">
        <v>150</v>
      </c>
      <c r="E169" s="140" t="s">
        <v>248</v>
      </c>
      <c r="F169" s="210" t="s">
        <v>249</v>
      </c>
      <c r="G169" s="211"/>
      <c r="H169" s="211"/>
      <c r="I169" s="211"/>
      <c r="J169" s="141" t="s">
        <v>246</v>
      </c>
      <c r="K169" s="142">
        <v>1</v>
      </c>
      <c r="L169" s="212">
        <v>0</v>
      </c>
      <c r="M169" s="211"/>
      <c r="N169" s="213">
        <f>ROUND($L$169*$K$169,2)</f>
        <v>0</v>
      </c>
      <c r="O169" s="211"/>
      <c r="P169" s="211"/>
      <c r="Q169" s="211"/>
      <c r="R169" s="25"/>
      <c r="T169" s="143"/>
      <c r="U169" s="31" t="s">
        <v>43</v>
      </c>
      <c r="V169" s="144">
        <v>1.551</v>
      </c>
      <c r="W169" s="144">
        <f>$V$169*$K$169</f>
        <v>1.551</v>
      </c>
      <c r="X169" s="144">
        <v>0.31108</v>
      </c>
      <c r="Y169" s="144">
        <f>$X$169*$K$169</f>
        <v>0.31108</v>
      </c>
      <c r="Z169" s="144">
        <v>0</v>
      </c>
      <c r="AA169" s="145">
        <f>$Z$169*$K$169</f>
        <v>0</v>
      </c>
      <c r="AR169" s="6" t="s">
        <v>154</v>
      </c>
      <c r="AT169" s="6" t="s">
        <v>150</v>
      </c>
      <c r="AU169" s="6" t="s">
        <v>99</v>
      </c>
      <c r="AY169" s="6" t="s">
        <v>149</v>
      </c>
      <c r="BE169" s="93">
        <f>IF($U$169="základní",$N$169,0)</f>
        <v>0</v>
      </c>
      <c r="BF169" s="93">
        <f>IF($U$169="snížená",$N$169,0)</f>
        <v>0</v>
      </c>
      <c r="BG169" s="93">
        <f>IF($U$169="zákl. přenesená",$N$169,0)</f>
        <v>0</v>
      </c>
      <c r="BH169" s="93">
        <f>IF($U$169="sníž. přenesená",$N$169,0)</f>
        <v>0</v>
      </c>
      <c r="BI169" s="93">
        <f>IF($U$169="nulová",$N$169,0)</f>
        <v>0</v>
      </c>
      <c r="BJ169" s="6" t="s">
        <v>21</v>
      </c>
      <c r="BK169" s="93">
        <f>ROUND($L$169*$K$169,2)</f>
        <v>0</v>
      </c>
      <c r="BL169" s="6" t="s">
        <v>154</v>
      </c>
    </row>
    <row r="170" spans="2:64" s="6" customFormat="1" ht="39" customHeight="1">
      <c r="B170" s="23"/>
      <c r="C170" s="139" t="s">
        <v>250</v>
      </c>
      <c r="D170" s="139" t="s">
        <v>150</v>
      </c>
      <c r="E170" s="140" t="s">
        <v>251</v>
      </c>
      <c r="F170" s="210" t="s">
        <v>252</v>
      </c>
      <c r="G170" s="211"/>
      <c r="H170" s="211"/>
      <c r="I170" s="211"/>
      <c r="J170" s="141" t="s">
        <v>246</v>
      </c>
      <c r="K170" s="142">
        <v>1</v>
      </c>
      <c r="L170" s="212">
        <v>0</v>
      </c>
      <c r="M170" s="211"/>
      <c r="N170" s="213">
        <f>ROUND($L$170*$K$170,2)</f>
        <v>0</v>
      </c>
      <c r="O170" s="211"/>
      <c r="P170" s="211"/>
      <c r="Q170" s="211"/>
      <c r="R170" s="25"/>
      <c r="T170" s="143"/>
      <c r="U170" s="31" t="s">
        <v>43</v>
      </c>
      <c r="V170" s="144">
        <v>1.551</v>
      </c>
      <c r="W170" s="144">
        <f>$V$170*$K$170</f>
        <v>1.551</v>
      </c>
      <c r="X170" s="144">
        <v>0.31108</v>
      </c>
      <c r="Y170" s="144">
        <f>$X$170*$K$170</f>
        <v>0.31108</v>
      </c>
      <c r="Z170" s="144">
        <v>0</v>
      </c>
      <c r="AA170" s="145">
        <f>$Z$170*$K$170</f>
        <v>0</v>
      </c>
      <c r="AR170" s="6" t="s">
        <v>154</v>
      </c>
      <c r="AT170" s="6" t="s">
        <v>150</v>
      </c>
      <c r="AU170" s="6" t="s">
        <v>99</v>
      </c>
      <c r="AY170" s="6" t="s">
        <v>149</v>
      </c>
      <c r="BE170" s="93">
        <f>IF($U$170="základní",$N$170,0)</f>
        <v>0</v>
      </c>
      <c r="BF170" s="93">
        <f>IF($U$170="snížená",$N$170,0)</f>
        <v>0</v>
      </c>
      <c r="BG170" s="93">
        <f>IF($U$170="zákl. přenesená",$N$170,0)</f>
        <v>0</v>
      </c>
      <c r="BH170" s="93">
        <f>IF($U$170="sníž. přenesená",$N$170,0)</f>
        <v>0</v>
      </c>
      <c r="BI170" s="93">
        <f>IF($U$170="nulová",$N$170,0)</f>
        <v>0</v>
      </c>
      <c r="BJ170" s="6" t="s">
        <v>21</v>
      </c>
      <c r="BK170" s="93">
        <f>ROUND($L$170*$K$170,2)</f>
        <v>0</v>
      </c>
      <c r="BL170" s="6" t="s">
        <v>154</v>
      </c>
    </row>
    <row r="171" spans="2:63" s="128" customFormat="1" ht="30.75" customHeight="1">
      <c r="B171" s="129"/>
      <c r="C171" s="130"/>
      <c r="D171" s="138" t="s">
        <v>115</v>
      </c>
      <c r="E171" s="130"/>
      <c r="F171" s="130"/>
      <c r="G171" s="130"/>
      <c r="H171" s="130"/>
      <c r="I171" s="130"/>
      <c r="J171" s="130"/>
      <c r="K171" s="130"/>
      <c r="L171" s="130"/>
      <c r="M171" s="130"/>
      <c r="N171" s="222">
        <f>$BK$171</f>
        <v>0</v>
      </c>
      <c r="O171" s="221"/>
      <c r="P171" s="221"/>
      <c r="Q171" s="221"/>
      <c r="R171" s="132"/>
      <c r="T171" s="133"/>
      <c r="U171" s="130"/>
      <c r="V171" s="130"/>
      <c r="W171" s="134">
        <f>SUM($W$172:$W$185)</f>
        <v>34.2576</v>
      </c>
      <c r="X171" s="130"/>
      <c r="Y171" s="134">
        <f>SUM($Y$172:$Y$185)</f>
        <v>0.12931</v>
      </c>
      <c r="Z171" s="130"/>
      <c r="AA171" s="135">
        <f>SUM($AA$172:$AA$185)</f>
        <v>23.244</v>
      </c>
      <c r="AR171" s="136" t="s">
        <v>21</v>
      </c>
      <c r="AT171" s="136" t="s">
        <v>77</v>
      </c>
      <c r="AU171" s="136" t="s">
        <v>21</v>
      </c>
      <c r="AY171" s="136" t="s">
        <v>149</v>
      </c>
      <c r="BK171" s="137">
        <f>SUM($BK$172:$BK$185)</f>
        <v>0</v>
      </c>
    </row>
    <row r="172" spans="2:64" s="6" customFormat="1" ht="27" customHeight="1">
      <c r="B172" s="23"/>
      <c r="C172" s="139" t="s">
        <v>253</v>
      </c>
      <c r="D172" s="139" t="s">
        <v>150</v>
      </c>
      <c r="E172" s="140" t="s">
        <v>254</v>
      </c>
      <c r="F172" s="210" t="s">
        <v>255</v>
      </c>
      <c r="G172" s="211"/>
      <c r="H172" s="211"/>
      <c r="I172" s="211"/>
      <c r="J172" s="141" t="s">
        <v>239</v>
      </c>
      <c r="K172" s="142">
        <v>1</v>
      </c>
      <c r="L172" s="212">
        <v>0</v>
      </c>
      <c r="M172" s="211"/>
      <c r="N172" s="213">
        <f>ROUND($L$172*$K$172,2)</f>
        <v>0</v>
      </c>
      <c r="O172" s="211"/>
      <c r="P172" s="211"/>
      <c r="Q172" s="211"/>
      <c r="R172" s="25"/>
      <c r="T172" s="143"/>
      <c r="U172" s="31" t="s">
        <v>43</v>
      </c>
      <c r="V172" s="144">
        <v>0.2</v>
      </c>
      <c r="W172" s="144">
        <f>$V$172*$K$172</f>
        <v>0.2</v>
      </c>
      <c r="X172" s="144">
        <v>0.0007</v>
      </c>
      <c r="Y172" s="144">
        <f>$X$172*$K$172</f>
        <v>0.0007</v>
      </c>
      <c r="Z172" s="144">
        <v>0</v>
      </c>
      <c r="AA172" s="145">
        <f>$Z$172*$K$172</f>
        <v>0</v>
      </c>
      <c r="AR172" s="6" t="s">
        <v>154</v>
      </c>
      <c r="AT172" s="6" t="s">
        <v>150</v>
      </c>
      <c r="AU172" s="6" t="s">
        <v>99</v>
      </c>
      <c r="AY172" s="6" t="s">
        <v>149</v>
      </c>
      <c r="BE172" s="93">
        <f>IF($U$172="základní",$N$172,0)</f>
        <v>0</v>
      </c>
      <c r="BF172" s="93">
        <f>IF($U$172="snížená",$N$172,0)</f>
        <v>0</v>
      </c>
      <c r="BG172" s="93">
        <f>IF($U$172="zákl. přenesená",$N$172,0)</f>
        <v>0</v>
      </c>
      <c r="BH172" s="93">
        <f>IF($U$172="sníž. přenesená",$N$172,0)</f>
        <v>0</v>
      </c>
      <c r="BI172" s="93">
        <f>IF($U$172="nulová",$N$172,0)</f>
        <v>0</v>
      </c>
      <c r="BJ172" s="6" t="s">
        <v>21</v>
      </c>
      <c r="BK172" s="93">
        <f>ROUND($L$172*$K$172,2)</f>
        <v>0</v>
      </c>
      <c r="BL172" s="6" t="s">
        <v>154</v>
      </c>
    </row>
    <row r="173" spans="2:64" s="6" customFormat="1" ht="15.75" customHeight="1">
      <c r="B173" s="23"/>
      <c r="C173" s="146" t="s">
        <v>256</v>
      </c>
      <c r="D173" s="146" t="s">
        <v>210</v>
      </c>
      <c r="E173" s="147" t="s">
        <v>257</v>
      </c>
      <c r="F173" s="214" t="s">
        <v>258</v>
      </c>
      <c r="G173" s="215"/>
      <c r="H173" s="215"/>
      <c r="I173" s="215"/>
      <c r="J173" s="148" t="s">
        <v>239</v>
      </c>
      <c r="K173" s="149">
        <v>1</v>
      </c>
      <c r="L173" s="216">
        <v>0</v>
      </c>
      <c r="M173" s="215"/>
      <c r="N173" s="217">
        <f>ROUND($L$173*$K$173,2)</f>
        <v>0</v>
      </c>
      <c r="O173" s="211"/>
      <c r="P173" s="211"/>
      <c r="Q173" s="211"/>
      <c r="R173" s="25"/>
      <c r="T173" s="143"/>
      <c r="U173" s="31" t="s">
        <v>43</v>
      </c>
      <c r="V173" s="144">
        <v>0</v>
      </c>
      <c r="W173" s="144">
        <f>$V$173*$K$173</f>
        <v>0</v>
      </c>
      <c r="X173" s="144">
        <v>0.0063</v>
      </c>
      <c r="Y173" s="144">
        <f>$X$173*$K$173</f>
        <v>0.0063</v>
      </c>
      <c r="Z173" s="144">
        <v>0</v>
      </c>
      <c r="AA173" s="145">
        <f>$Z$173*$K$173</f>
        <v>0</v>
      </c>
      <c r="AR173" s="6" t="s">
        <v>172</v>
      </c>
      <c r="AT173" s="6" t="s">
        <v>210</v>
      </c>
      <c r="AU173" s="6" t="s">
        <v>99</v>
      </c>
      <c r="AY173" s="6" t="s">
        <v>149</v>
      </c>
      <c r="BE173" s="93">
        <f>IF($U$173="základní",$N$173,0)</f>
        <v>0</v>
      </c>
      <c r="BF173" s="93">
        <f>IF($U$173="snížená",$N$173,0)</f>
        <v>0</v>
      </c>
      <c r="BG173" s="93">
        <f>IF($U$173="zákl. přenesená",$N$173,0)</f>
        <v>0</v>
      </c>
      <c r="BH173" s="93">
        <f>IF($U$173="sníž. přenesená",$N$173,0)</f>
        <v>0</v>
      </c>
      <c r="BI173" s="93">
        <f>IF($U$173="nulová",$N$173,0)</f>
        <v>0</v>
      </c>
      <c r="BJ173" s="6" t="s">
        <v>21</v>
      </c>
      <c r="BK173" s="93">
        <f>ROUND($L$173*$K$173,2)</f>
        <v>0</v>
      </c>
      <c r="BL173" s="6" t="s">
        <v>154</v>
      </c>
    </row>
    <row r="174" spans="2:64" s="6" customFormat="1" ht="27" customHeight="1">
      <c r="B174" s="23"/>
      <c r="C174" s="139" t="s">
        <v>259</v>
      </c>
      <c r="D174" s="139" t="s">
        <v>150</v>
      </c>
      <c r="E174" s="140" t="s">
        <v>260</v>
      </c>
      <c r="F174" s="210" t="s">
        <v>261</v>
      </c>
      <c r="G174" s="211"/>
      <c r="H174" s="211"/>
      <c r="I174" s="211"/>
      <c r="J174" s="141" t="s">
        <v>239</v>
      </c>
      <c r="K174" s="142">
        <v>1</v>
      </c>
      <c r="L174" s="212">
        <v>0</v>
      </c>
      <c r="M174" s="211"/>
      <c r="N174" s="213">
        <f>ROUND($L$174*$K$174,2)</f>
        <v>0</v>
      </c>
      <c r="O174" s="211"/>
      <c r="P174" s="211"/>
      <c r="Q174" s="211"/>
      <c r="R174" s="25"/>
      <c r="T174" s="143"/>
      <c r="U174" s="31" t="s">
        <v>43</v>
      </c>
      <c r="V174" s="144">
        <v>0.549</v>
      </c>
      <c r="W174" s="144">
        <f>$V$174*$K$174</f>
        <v>0.549</v>
      </c>
      <c r="X174" s="144">
        <v>0.11241</v>
      </c>
      <c r="Y174" s="144">
        <f>$X$174*$K$174</f>
        <v>0.11241</v>
      </c>
      <c r="Z174" s="144">
        <v>0</v>
      </c>
      <c r="AA174" s="145">
        <f>$Z$174*$K$174</f>
        <v>0</v>
      </c>
      <c r="AR174" s="6" t="s">
        <v>154</v>
      </c>
      <c r="AT174" s="6" t="s">
        <v>150</v>
      </c>
      <c r="AU174" s="6" t="s">
        <v>99</v>
      </c>
      <c r="AY174" s="6" t="s">
        <v>149</v>
      </c>
      <c r="BE174" s="93">
        <f>IF($U$174="základní",$N$174,0)</f>
        <v>0</v>
      </c>
      <c r="BF174" s="93">
        <f>IF($U$174="snížená",$N$174,0)</f>
        <v>0</v>
      </c>
      <c r="BG174" s="93">
        <f>IF($U$174="zákl. přenesená",$N$174,0)</f>
        <v>0</v>
      </c>
      <c r="BH174" s="93">
        <f>IF($U$174="sníž. přenesená",$N$174,0)</f>
        <v>0</v>
      </c>
      <c r="BI174" s="93">
        <f>IF($U$174="nulová",$N$174,0)</f>
        <v>0</v>
      </c>
      <c r="BJ174" s="6" t="s">
        <v>21</v>
      </c>
      <c r="BK174" s="93">
        <f>ROUND($L$174*$K$174,2)</f>
        <v>0</v>
      </c>
      <c r="BL174" s="6" t="s">
        <v>154</v>
      </c>
    </row>
    <row r="175" spans="2:64" s="6" customFormat="1" ht="15.75" customHeight="1">
      <c r="B175" s="23"/>
      <c r="C175" s="146" t="s">
        <v>262</v>
      </c>
      <c r="D175" s="146" t="s">
        <v>210</v>
      </c>
      <c r="E175" s="147" t="s">
        <v>263</v>
      </c>
      <c r="F175" s="214" t="s">
        <v>264</v>
      </c>
      <c r="G175" s="215"/>
      <c r="H175" s="215"/>
      <c r="I175" s="215"/>
      <c r="J175" s="148" t="s">
        <v>239</v>
      </c>
      <c r="K175" s="149">
        <v>1</v>
      </c>
      <c r="L175" s="216">
        <v>0</v>
      </c>
      <c r="M175" s="215"/>
      <c r="N175" s="217">
        <f>ROUND($L$175*$K$175,2)</f>
        <v>0</v>
      </c>
      <c r="O175" s="211"/>
      <c r="P175" s="211"/>
      <c r="Q175" s="211"/>
      <c r="R175" s="25"/>
      <c r="T175" s="143"/>
      <c r="U175" s="31" t="s">
        <v>43</v>
      </c>
      <c r="V175" s="144">
        <v>0</v>
      </c>
      <c r="W175" s="144">
        <f>$V$175*$K$175</f>
        <v>0</v>
      </c>
      <c r="X175" s="144">
        <v>0.0061</v>
      </c>
      <c r="Y175" s="144">
        <f>$X$175*$K$175</f>
        <v>0.0061</v>
      </c>
      <c r="Z175" s="144">
        <v>0</v>
      </c>
      <c r="AA175" s="145">
        <f>$Z$175*$K$175</f>
        <v>0</v>
      </c>
      <c r="AR175" s="6" t="s">
        <v>172</v>
      </c>
      <c r="AT175" s="6" t="s">
        <v>210</v>
      </c>
      <c r="AU175" s="6" t="s">
        <v>99</v>
      </c>
      <c r="AY175" s="6" t="s">
        <v>149</v>
      </c>
      <c r="BE175" s="93">
        <f>IF($U$175="základní",$N$175,0)</f>
        <v>0</v>
      </c>
      <c r="BF175" s="93">
        <f>IF($U$175="snížená",$N$175,0)</f>
        <v>0</v>
      </c>
      <c r="BG175" s="93">
        <f>IF($U$175="zákl. přenesená",$N$175,0)</f>
        <v>0</v>
      </c>
      <c r="BH175" s="93">
        <f>IF($U$175="sníž. přenesená",$N$175,0)</f>
        <v>0</v>
      </c>
      <c r="BI175" s="93">
        <f>IF($U$175="nulová",$N$175,0)</f>
        <v>0</v>
      </c>
      <c r="BJ175" s="6" t="s">
        <v>21</v>
      </c>
      <c r="BK175" s="93">
        <f>ROUND($L$175*$K$175,2)</f>
        <v>0</v>
      </c>
      <c r="BL175" s="6" t="s">
        <v>154</v>
      </c>
    </row>
    <row r="176" spans="2:64" s="6" customFormat="1" ht="15.75" customHeight="1">
      <c r="B176" s="23"/>
      <c r="C176" s="146" t="s">
        <v>265</v>
      </c>
      <c r="D176" s="146" t="s">
        <v>210</v>
      </c>
      <c r="E176" s="147" t="s">
        <v>266</v>
      </c>
      <c r="F176" s="214" t="s">
        <v>267</v>
      </c>
      <c r="G176" s="215"/>
      <c r="H176" s="215"/>
      <c r="I176" s="215"/>
      <c r="J176" s="148" t="s">
        <v>239</v>
      </c>
      <c r="K176" s="149">
        <v>1</v>
      </c>
      <c r="L176" s="216">
        <v>0</v>
      </c>
      <c r="M176" s="215"/>
      <c r="N176" s="217">
        <f>ROUND($L$176*$K$176,2)</f>
        <v>0</v>
      </c>
      <c r="O176" s="211"/>
      <c r="P176" s="211"/>
      <c r="Q176" s="211"/>
      <c r="R176" s="25"/>
      <c r="T176" s="143"/>
      <c r="U176" s="31" t="s">
        <v>43</v>
      </c>
      <c r="V176" s="144">
        <v>0</v>
      </c>
      <c r="W176" s="144">
        <f>$V$176*$K$176</f>
        <v>0</v>
      </c>
      <c r="X176" s="144">
        <v>0.0001</v>
      </c>
      <c r="Y176" s="144">
        <f>$X$176*$K$176</f>
        <v>0.0001</v>
      </c>
      <c r="Z176" s="144">
        <v>0</v>
      </c>
      <c r="AA176" s="145">
        <f>$Z$176*$K$176</f>
        <v>0</v>
      </c>
      <c r="AR176" s="6" t="s">
        <v>172</v>
      </c>
      <c r="AT176" s="6" t="s">
        <v>210</v>
      </c>
      <c r="AU176" s="6" t="s">
        <v>99</v>
      </c>
      <c r="AY176" s="6" t="s">
        <v>149</v>
      </c>
      <c r="BE176" s="93">
        <f>IF($U$176="základní",$N$176,0)</f>
        <v>0</v>
      </c>
      <c r="BF176" s="93">
        <f>IF($U$176="snížená",$N$176,0)</f>
        <v>0</v>
      </c>
      <c r="BG176" s="93">
        <f>IF($U$176="zákl. přenesená",$N$176,0)</f>
        <v>0</v>
      </c>
      <c r="BH176" s="93">
        <f>IF($U$176="sníž. přenesená",$N$176,0)</f>
        <v>0</v>
      </c>
      <c r="BI176" s="93">
        <f>IF($U$176="nulová",$N$176,0)</f>
        <v>0</v>
      </c>
      <c r="BJ176" s="6" t="s">
        <v>21</v>
      </c>
      <c r="BK176" s="93">
        <f>ROUND($L$176*$K$176,2)</f>
        <v>0</v>
      </c>
      <c r="BL176" s="6" t="s">
        <v>154</v>
      </c>
    </row>
    <row r="177" spans="2:64" s="6" customFormat="1" ht="15.75" customHeight="1">
      <c r="B177" s="23"/>
      <c r="C177" s="146" t="s">
        <v>268</v>
      </c>
      <c r="D177" s="146" t="s">
        <v>210</v>
      </c>
      <c r="E177" s="147" t="s">
        <v>269</v>
      </c>
      <c r="F177" s="214" t="s">
        <v>270</v>
      </c>
      <c r="G177" s="215"/>
      <c r="H177" s="215"/>
      <c r="I177" s="215"/>
      <c r="J177" s="148" t="s">
        <v>239</v>
      </c>
      <c r="K177" s="149">
        <v>1</v>
      </c>
      <c r="L177" s="216">
        <v>0</v>
      </c>
      <c r="M177" s="215"/>
      <c r="N177" s="217">
        <f>ROUND($L$177*$K$177,2)</f>
        <v>0</v>
      </c>
      <c r="O177" s="211"/>
      <c r="P177" s="211"/>
      <c r="Q177" s="211"/>
      <c r="R177" s="25"/>
      <c r="T177" s="143"/>
      <c r="U177" s="31" t="s">
        <v>43</v>
      </c>
      <c r="V177" s="144">
        <v>0</v>
      </c>
      <c r="W177" s="144">
        <f>$V$177*$K$177</f>
        <v>0</v>
      </c>
      <c r="X177" s="144">
        <v>0.003</v>
      </c>
      <c r="Y177" s="144">
        <f>$X$177*$K$177</f>
        <v>0.003</v>
      </c>
      <c r="Z177" s="144">
        <v>0</v>
      </c>
      <c r="AA177" s="145">
        <f>$Z$177*$K$177</f>
        <v>0</v>
      </c>
      <c r="AR177" s="6" t="s">
        <v>172</v>
      </c>
      <c r="AT177" s="6" t="s">
        <v>210</v>
      </c>
      <c r="AU177" s="6" t="s">
        <v>99</v>
      </c>
      <c r="AY177" s="6" t="s">
        <v>149</v>
      </c>
      <c r="BE177" s="93">
        <f>IF($U$177="základní",$N$177,0)</f>
        <v>0</v>
      </c>
      <c r="BF177" s="93">
        <f>IF($U$177="snížená",$N$177,0)</f>
        <v>0</v>
      </c>
      <c r="BG177" s="93">
        <f>IF($U$177="zákl. přenesená",$N$177,0)</f>
        <v>0</v>
      </c>
      <c r="BH177" s="93">
        <f>IF($U$177="sníž. přenesená",$N$177,0)</f>
        <v>0</v>
      </c>
      <c r="BI177" s="93">
        <f>IF($U$177="nulová",$N$177,0)</f>
        <v>0</v>
      </c>
      <c r="BJ177" s="6" t="s">
        <v>21</v>
      </c>
      <c r="BK177" s="93">
        <f>ROUND($L$177*$K$177,2)</f>
        <v>0</v>
      </c>
      <c r="BL177" s="6" t="s">
        <v>154</v>
      </c>
    </row>
    <row r="178" spans="2:64" s="6" customFormat="1" ht="15.75" customHeight="1">
      <c r="B178" s="23"/>
      <c r="C178" s="146" t="s">
        <v>271</v>
      </c>
      <c r="D178" s="146" t="s">
        <v>210</v>
      </c>
      <c r="E178" s="147" t="s">
        <v>272</v>
      </c>
      <c r="F178" s="214" t="s">
        <v>273</v>
      </c>
      <c r="G178" s="215"/>
      <c r="H178" s="215"/>
      <c r="I178" s="215"/>
      <c r="J178" s="148" t="s">
        <v>239</v>
      </c>
      <c r="K178" s="149">
        <v>2</v>
      </c>
      <c r="L178" s="216">
        <v>0</v>
      </c>
      <c r="M178" s="215"/>
      <c r="N178" s="217">
        <f>ROUND($L$178*$K$178,2)</f>
        <v>0</v>
      </c>
      <c r="O178" s="211"/>
      <c r="P178" s="211"/>
      <c r="Q178" s="211"/>
      <c r="R178" s="25"/>
      <c r="T178" s="143"/>
      <c r="U178" s="31" t="s">
        <v>43</v>
      </c>
      <c r="V178" s="144">
        <v>0</v>
      </c>
      <c r="W178" s="144">
        <f>$V$178*$K$178</f>
        <v>0</v>
      </c>
      <c r="X178" s="144">
        <v>0.00035</v>
      </c>
      <c r="Y178" s="144">
        <f>$X$178*$K$178</f>
        <v>0.0007</v>
      </c>
      <c r="Z178" s="144">
        <v>0</v>
      </c>
      <c r="AA178" s="145">
        <f>$Z$178*$K$178</f>
        <v>0</v>
      </c>
      <c r="AR178" s="6" t="s">
        <v>172</v>
      </c>
      <c r="AT178" s="6" t="s">
        <v>210</v>
      </c>
      <c r="AU178" s="6" t="s">
        <v>99</v>
      </c>
      <c r="AY178" s="6" t="s">
        <v>149</v>
      </c>
      <c r="BE178" s="93">
        <f>IF($U$178="základní",$N$178,0)</f>
        <v>0</v>
      </c>
      <c r="BF178" s="93">
        <f>IF($U$178="snížená",$N$178,0)</f>
        <v>0</v>
      </c>
      <c r="BG178" s="93">
        <f>IF($U$178="zákl. přenesená",$N$178,0)</f>
        <v>0</v>
      </c>
      <c r="BH178" s="93">
        <f>IF($U$178="sníž. přenesená",$N$178,0)</f>
        <v>0</v>
      </c>
      <c r="BI178" s="93">
        <f>IF($U$178="nulová",$N$178,0)</f>
        <v>0</v>
      </c>
      <c r="BJ178" s="6" t="s">
        <v>21</v>
      </c>
      <c r="BK178" s="93">
        <f>ROUND($L$178*$K$178,2)</f>
        <v>0</v>
      </c>
      <c r="BL178" s="6" t="s">
        <v>154</v>
      </c>
    </row>
    <row r="179" spans="2:64" s="6" customFormat="1" ht="27" customHeight="1">
      <c r="B179" s="23"/>
      <c r="C179" s="139" t="s">
        <v>274</v>
      </c>
      <c r="D179" s="139" t="s">
        <v>150</v>
      </c>
      <c r="E179" s="140" t="s">
        <v>275</v>
      </c>
      <c r="F179" s="210" t="s">
        <v>276</v>
      </c>
      <c r="G179" s="211"/>
      <c r="H179" s="211"/>
      <c r="I179" s="211"/>
      <c r="J179" s="141" t="s">
        <v>235</v>
      </c>
      <c r="K179" s="142">
        <v>12.3</v>
      </c>
      <c r="L179" s="212">
        <v>0</v>
      </c>
      <c r="M179" s="211"/>
      <c r="N179" s="213">
        <f>ROUND($L$179*$K$179,2)</f>
        <v>0</v>
      </c>
      <c r="O179" s="211"/>
      <c r="P179" s="211"/>
      <c r="Q179" s="211"/>
      <c r="R179" s="25"/>
      <c r="T179" s="143"/>
      <c r="U179" s="31" t="s">
        <v>43</v>
      </c>
      <c r="V179" s="144">
        <v>0.12</v>
      </c>
      <c r="W179" s="144">
        <f>$V$179*$K$179</f>
        <v>1.476</v>
      </c>
      <c r="X179" s="144">
        <v>0</v>
      </c>
      <c r="Y179" s="144">
        <f>$X$179*$K$179</f>
        <v>0</v>
      </c>
      <c r="Z179" s="144">
        <v>0</v>
      </c>
      <c r="AA179" s="145">
        <f>$Z$179*$K$179</f>
        <v>0</v>
      </c>
      <c r="AR179" s="6" t="s">
        <v>154</v>
      </c>
      <c r="AT179" s="6" t="s">
        <v>150</v>
      </c>
      <c r="AU179" s="6" t="s">
        <v>99</v>
      </c>
      <c r="AY179" s="6" t="s">
        <v>149</v>
      </c>
      <c r="BE179" s="93">
        <f>IF($U$179="základní",$N$179,0)</f>
        <v>0</v>
      </c>
      <c r="BF179" s="93">
        <f>IF($U$179="snížená",$N$179,0)</f>
        <v>0</v>
      </c>
      <c r="BG179" s="93">
        <f>IF($U$179="zákl. přenesená",$N$179,0)</f>
        <v>0</v>
      </c>
      <c r="BH179" s="93">
        <f>IF($U$179="sníž. přenesená",$N$179,0)</f>
        <v>0</v>
      </c>
      <c r="BI179" s="93">
        <f>IF($U$179="nulová",$N$179,0)</f>
        <v>0</v>
      </c>
      <c r="BJ179" s="6" t="s">
        <v>21</v>
      </c>
      <c r="BK179" s="93">
        <f>ROUND($L$179*$K$179,2)</f>
        <v>0</v>
      </c>
      <c r="BL179" s="6" t="s">
        <v>154</v>
      </c>
    </row>
    <row r="180" spans="2:64" s="6" customFormat="1" ht="15.75" customHeight="1">
      <c r="B180" s="23"/>
      <c r="C180" s="139" t="s">
        <v>277</v>
      </c>
      <c r="D180" s="139" t="s">
        <v>150</v>
      </c>
      <c r="E180" s="140" t="s">
        <v>278</v>
      </c>
      <c r="F180" s="210" t="s">
        <v>279</v>
      </c>
      <c r="G180" s="211"/>
      <c r="H180" s="211"/>
      <c r="I180" s="211"/>
      <c r="J180" s="141" t="s">
        <v>235</v>
      </c>
      <c r="K180" s="142">
        <v>12.3</v>
      </c>
      <c r="L180" s="212">
        <v>0</v>
      </c>
      <c r="M180" s="211"/>
      <c r="N180" s="213">
        <f>ROUND($L$180*$K$180,2)</f>
        <v>0</v>
      </c>
      <c r="O180" s="211"/>
      <c r="P180" s="211"/>
      <c r="Q180" s="211"/>
      <c r="R180" s="25"/>
      <c r="T180" s="143"/>
      <c r="U180" s="31" t="s">
        <v>43</v>
      </c>
      <c r="V180" s="144">
        <v>0.307</v>
      </c>
      <c r="W180" s="144">
        <f>$V$180*$K$180</f>
        <v>3.7761</v>
      </c>
      <c r="X180" s="144">
        <v>0</v>
      </c>
      <c r="Y180" s="144">
        <f>$X$180*$K$180</f>
        <v>0</v>
      </c>
      <c r="Z180" s="144">
        <v>0</v>
      </c>
      <c r="AA180" s="145">
        <f>$Z$180*$K$180</f>
        <v>0</v>
      </c>
      <c r="AR180" s="6" t="s">
        <v>154</v>
      </c>
      <c r="AT180" s="6" t="s">
        <v>150</v>
      </c>
      <c r="AU180" s="6" t="s">
        <v>99</v>
      </c>
      <c r="AY180" s="6" t="s">
        <v>149</v>
      </c>
      <c r="BE180" s="93">
        <f>IF($U$180="základní",$N$180,0)</f>
        <v>0</v>
      </c>
      <c r="BF180" s="93">
        <f>IF($U$180="snížená",$N$180,0)</f>
        <v>0</v>
      </c>
      <c r="BG180" s="93">
        <f>IF($U$180="zákl. přenesená",$N$180,0)</f>
        <v>0</v>
      </c>
      <c r="BH180" s="93">
        <f>IF($U$180="sníž. přenesená",$N$180,0)</f>
        <v>0</v>
      </c>
      <c r="BI180" s="93">
        <f>IF($U$180="nulová",$N$180,0)</f>
        <v>0</v>
      </c>
      <c r="BJ180" s="6" t="s">
        <v>21</v>
      </c>
      <c r="BK180" s="93">
        <f>ROUND($L$180*$K$180,2)</f>
        <v>0</v>
      </c>
      <c r="BL180" s="6" t="s">
        <v>154</v>
      </c>
    </row>
    <row r="181" spans="2:64" s="6" customFormat="1" ht="15.75" customHeight="1">
      <c r="B181" s="23"/>
      <c r="C181" s="139" t="s">
        <v>280</v>
      </c>
      <c r="D181" s="139" t="s">
        <v>150</v>
      </c>
      <c r="E181" s="140" t="s">
        <v>281</v>
      </c>
      <c r="F181" s="210" t="s">
        <v>282</v>
      </c>
      <c r="G181" s="211"/>
      <c r="H181" s="211"/>
      <c r="I181" s="211"/>
      <c r="J181" s="141" t="s">
        <v>153</v>
      </c>
      <c r="K181" s="142">
        <v>1088.3</v>
      </c>
      <c r="L181" s="212">
        <v>0</v>
      </c>
      <c r="M181" s="211"/>
      <c r="N181" s="213">
        <f>ROUND($L$181*$K$181,2)</f>
        <v>0</v>
      </c>
      <c r="O181" s="211"/>
      <c r="P181" s="211"/>
      <c r="Q181" s="211"/>
      <c r="R181" s="25"/>
      <c r="T181" s="143"/>
      <c r="U181" s="31" t="s">
        <v>43</v>
      </c>
      <c r="V181" s="144">
        <v>0.013</v>
      </c>
      <c r="W181" s="144">
        <f>$V$181*$K$181</f>
        <v>14.147899999999998</v>
      </c>
      <c r="X181" s="144">
        <v>0</v>
      </c>
      <c r="Y181" s="144">
        <f>$X$181*$K$181</f>
        <v>0</v>
      </c>
      <c r="Z181" s="144">
        <v>0</v>
      </c>
      <c r="AA181" s="145">
        <f>$Z$181*$K$181</f>
        <v>0</v>
      </c>
      <c r="AR181" s="6" t="s">
        <v>154</v>
      </c>
      <c r="AT181" s="6" t="s">
        <v>150</v>
      </c>
      <c r="AU181" s="6" t="s">
        <v>99</v>
      </c>
      <c r="AY181" s="6" t="s">
        <v>149</v>
      </c>
      <c r="BE181" s="93">
        <f>IF($U$181="základní",$N$181,0)</f>
        <v>0</v>
      </c>
      <c r="BF181" s="93">
        <f>IF($U$181="snížená",$N$181,0)</f>
        <v>0</v>
      </c>
      <c r="BG181" s="93">
        <f>IF($U$181="zákl. přenesená",$N$181,0)</f>
        <v>0</v>
      </c>
      <c r="BH181" s="93">
        <f>IF($U$181="sníž. přenesená",$N$181,0)</f>
        <v>0</v>
      </c>
      <c r="BI181" s="93">
        <f>IF($U$181="nulová",$N$181,0)</f>
        <v>0</v>
      </c>
      <c r="BJ181" s="6" t="s">
        <v>21</v>
      </c>
      <c r="BK181" s="93">
        <f>ROUND($L$181*$K$181,2)</f>
        <v>0</v>
      </c>
      <c r="BL181" s="6" t="s">
        <v>154</v>
      </c>
    </row>
    <row r="182" spans="2:64" s="6" customFormat="1" ht="27" customHeight="1">
      <c r="B182" s="23"/>
      <c r="C182" s="139" t="s">
        <v>283</v>
      </c>
      <c r="D182" s="139" t="s">
        <v>150</v>
      </c>
      <c r="E182" s="140" t="s">
        <v>284</v>
      </c>
      <c r="F182" s="210" t="s">
        <v>285</v>
      </c>
      <c r="G182" s="211"/>
      <c r="H182" s="211"/>
      <c r="I182" s="211"/>
      <c r="J182" s="141" t="s">
        <v>153</v>
      </c>
      <c r="K182" s="142">
        <v>1088.3</v>
      </c>
      <c r="L182" s="212">
        <v>0</v>
      </c>
      <c r="M182" s="211"/>
      <c r="N182" s="213">
        <f>ROUND($L$182*$K$182,2)</f>
        <v>0</v>
      </c>
      <c r="O182" s="211"/>
      <c r="P182" s="211"/>
      <c r="Q182" s="211"/>
      <c r="R182" s="25"/>
      <c r="T182" s="143"/>
      <c r="U182" s="31" t="s">
        <v>43</v>
      </c>
      <c r="V182" s="144">
        <v>0.002</v>
      </c>
      <c r="W182" s="144">
        <f>$V$182*$K$182</f>
        <v>2.1766</v>
      </c>
      <c r="X182" s="144">
        <v>0</v>
      </c>
      <c r="Y182" s="144">
        <f>$X$182*$K$182</f>
        <v>0</v>
      </c>
      <c r="Z182" s="144">
        <v>0</v>
      </c>
      <c r="AA182" s="145">
        <f>$Z$182*$K$182</f>
        <v>0</v>
      </c>
      <c r="AR182" s="6" t="s">
        <v>154</v>
      </c>
      <c r="AT182" s="6" t="s">
        <v>150</v>
      </c>
      <c r="AU182" s="6" t="s">
        <v>99</v>
      </c>
      <c r="AY182" s="6" t="s">
        <v>149</v>
      </c>
      <c r="BE182" s="93">
        <f>IF($U$182="základní",$N$182,0)</f>
        <v>0</v>
      </c>
      <c r="BF182" s="93">
        <f>IF($U$182="snížená",$N$182,0)</f>
        <v>0</v>
      </c>
      <c r="BG182" s="93">
        <f>IF($U$182="zákl. přenesená",$N$182,0)</f>
        <v>0</v>
      </c>
      <c r="BH182" s="93">
        <f>IF($U$182="sníž. přenesená",$N$182,0)</f>
        <v>0</v>
      </c>
      <c r="BI182" s="93">
        <f>IF($U$182="nulová",$N$182,0)</f>
        <v>0</v>
      </c>
      <c r="BJ182" s="6" t="s">
        <v>21</v>
      </c>
      <c r="BK182" s="93">
        <f>ROUND($L$182*$K$182,2)</f>
        <v>0</v>
      </c>
      <c r="BL182" s="6" t="s">
        <v>154</v>
      </c>
    </row>
    <row r="183" spans="2:64" s="6" customFormat="1" ht="15.75" customHeight="1">
      <c r="B183" s="23"/>
      <c r="C183" s="139" t="s">
        <v>286</v>
      </c>
      <c r="D183" s="139" t="s">
        <v>150</v>
      </c>
      <c r="E183" s="140" t="s">
        <v>287</v>
      </c>
      <c r="F183" s="210" t="s">
        <v>288</v>
      </c>
      <c r="G183" s="211"/>
      <c r="H183" s="211"/>
      <c r="I183" s="211"/>
      <c r="J183" s="141" t="s">
        <v>153</v>
      </c>
      <c r="K183" s="142">
        <v>182</v>
      </c>
      <c r="L183" s="212">
        <v>0</v>
      </c>
      <c r="M183" s="211"/>
      <c r="N183" s="213">
        <f>ROUND($L$183*$K$183,2)</f>
        <v>0</v>
      </c>
      <c r="O183" s="211"/>
      <c r="P183" s="211"/>
      <c r="Q183" s="211"/>
      <c r="R183" s="25"/>
      <c r="T183" s="143"/>
      <c r="U183" s="31" t="s">
        <v>43</v>
      </c>
      <c r="V183" s="144">
        <v>0.034</v>
      </c>
      <c r="W183" s="144">
        <f>$V$183*$K$183</f>
        <v>6.188000000000001</v>
      </c>
      <c r="X183" s="144">
        <v>0</v>
      </c>
      <c r="Y183" s="144">
        <f>$X$183*$K$183</f>
        <v>0</v>
      </c>
      <c r="Z183" s="144">
        <v>0.126</v>
      </c>
      <c r="AA183" s="145">
        <f>$Z$183*$K$183</f>
        <v>22.932</v>
      </c>
      <c r="AR183" s="6" t="s">
        <v>154</v>
      </c>
      <c r="AT183" s="6" t="s">
        <v>150</v>
      </c>
      <c r="AU183" s="6" t="s">
        <v>99</v>
      </c>
      <c r="AY183" s="6" t="s">
        <v>149</v>
      </c>
      <c r="BE183" s="93">
        <f>IF($U$183="základní",$N$183,0)</f>
        <v>0</v>
      </c>
      <c r="BF183" s="93">
        <f>IF($U$183="snížená",$N$183,0)</f>
        <v>0</v>
      </c>
      <c r="BG183" s="93">
        <f>IF($U$183="zákl. přenesená",$N$183,0)</f>
        <v>0</v>
      </c>
      <c r="BH183" s="93">
        <f>IF($U$183="sníž. přenesená",$N$183,0)</f>
        <v>0</v>
      </c>
      <c r="BI183" s="93">
        <f>IF($U$183="nulová",$N$183,0)</f>
        <v>0</v>
      </c>
      <c r="BJ183" s="6" t="s">
        <v>21</v>
      </c>
      <c r="BK183" s="93">
        <f>ROUND($L$183*$K$183,2)</f>
        <v>0</v>
      </c>
      <c r="BL183" s="6" t="s">
        <v>154</v>
      </c>
    </row>
    <row r="184" spans="2:64" s="6" customFormat="1" ht="15.75" customHeight="1">
      <c r="B184" s="23"/>
      <c r="C184" s="139" t="s">
        <v>289</v>
      </c>
      <c r="D184" s="139" t="s">
        <v>150</v>
      </c>
      <c r="E184" s="140" t="s">
        <v>290</v>
      </c>
      <c r="F184" s="210" t="s">
        <v>291</v>
      </c>
      <c r="G184" s="211"/>
      <c r="H184" s="211"/>
      <c r="I184" s="211"/>
      <c r="J184" s="141" t="s">
        <v>153</v>
      </c>
      <c r="K184" s="142">
        <v>2</v>
      </c>
      <c r="L184" s="212">
        <v>0</v>
      </c>
      <c r="M184" s="211"/>
      <c r="N184" s="213">
        <f>ROUND($L$184*$K$184,2)</f>
        <v>0</v>
      </c>
      <c r="O184" s="211"/>
      <c r="P184" s="211"/>
      <c r="Q184" s="211"/>
      <c r="R184" s="25"/>
      <c r="T184" s="143"/>
      <c r="U184" s="31" t="s">
        <v>43</v>
      </c>
      <c r="V184" s="144">
        <v>2.352</v>
      </c>
      <c r="W184" s="144">
        <f>$V$184*$K$184</f>
        <v>4.704</v>
      </c>
      <c r="X184" s="144">
        <v>0</v>
      </c>
      <c r="Y184" s="144">
        <f>$X$184*$K$184</f>
        <v>0</v>
      </c>
      <c r="Z184" s="144">
        <v>0.066</v>
      </c>
      <c r="AA184" s="145">
        <f>$Z$184*$K$184</f>
        <v>0.132</v>
      </c>
      <c r="AR184" s="6" t="s">
        <v>154</v>
      </c>
      <c r="AT184" s="6" t="s">
        <v>150</v>
      </c>
      <c r="AU184" s="6" t="s">
        <v>99</v>
      </c>
      <c r="AY184" s="6" t="s">
        <v>149</v>
      </c>
      <c r="BE184" s="93">
        <f>IF($U$184="základní",$N$184,0)</f>
        <v>0</v>
      </c>
      <c r="BF184" s="93">
        <f>IF($U$184="snížená",$N$184,0)</f>
        <v>0</v>
      </c>
      <c r="BG184" s="93">
        <f>IF($U$184="zákl. přenesená",$N$184,0)</f>
        <v>0</v>
      </c>
      <c r="BH184" s="93">
        <f>IF($U$184="sníž. přenesená",$N$184,0)</f>
        <v>0</v>
      </c>
      <c r="BI184" s="93">
        <f>IF($U$184="nulová",$N$184,0)</f>
        <v>0</v>
      </c>
      <c r="BJ184" s="6" t="s">
        <v>21</v>
      </c>
      <c r="BK184" s="93">
        <f>ROUND($L$184*$K$184,2)</f>
        <v>0</v>
      </c>
      <c r="BL184" s="6" t="s">
        <v>154</v>
      </c>
    </row>
    <row r="185" spans="2:64" s="6" customFormat="1" ht="27" customHeight="1">
      <c r="B185" s="23"/>
      <c r="C185" s="139" t="s">
        <v>292</v>
      </c>
      <c r="D185" s="139" t="s">
        <v>150</v>
      </c>
      <c r="E185" s="140" t="s">
        <v>293</v>
      </c>
      <c r="F185" s="210" t="s">
        <v>294</v>
      </c>
      <c r="G185" s="211"/>
      <c r="H185" s="211"/>
      <c r="I185" s="211"/>
      <c r="J185" s="141" t="s">
        <v>239</v>
      </c>
      <c r="K185" s="142">
        <v>4</v>
      </c>
      <c r="L185" s="212">
        <v>0</v>
      </c>
      <c r="M185" s="211"/>
      <c r="N185" s="213">
        <f>ROUND($L$185*$K$185,2)</f>
        <v>0</v>
      </c>
      <c r="O185" s="211"/>
      <c r="P185" s="211"/>
      <c r="Q185" s="211"/>
      <c r="R185" s="25"/>
      <c r="T185" s="143"/>
      <c r="U185" s="31" t="s">
        <v>43</v>
      </c>
      <c r="V185" s="144">
        <v>0.26</v>
      </c>
      <c r="W185" s="144">
        <f>$V$185*$K$185</f>
        <v>1.04</v>
      </c>
      <c r="X185" s="144">
        <v>0</v>
      </c>
      <c r="Y185" s="144">
        <f>$X$185*$K$185</f>
        <v>0</v>
      </c>
      <c r="Z185" s="144">
        <v>0.045</v>
      </c>
      <c r="AA185" s="145">
        <f>$Z$185*$K$185</f>
        <v>0.18</v>
      </c>
      <c r="AR185" s="6" t="s">
        <v>154</v>
      </c>
      <c r="AT185" s="6" t="s">
        <v>150</v>
      </c>
      <c r="AU185" s="6" t="s">
        <v>99</v>
      </c>
      <c r="AY185" s="6" t="s">
        <v>149</v>
      </c>
      <c r="BE185" s="93">
        <f>IF($U$185="základní",$N$185,0)</f>
        <v>0</v>
      </c>
      <c r="BF185" s="93">
        <f>IF($U$185="snížená",$N$185,0)</f>
        <v>0</v>
      </c>
      <c r="BG185" s="93">
        <f>IF($U$185="zákl. přenesená",$N$185,0)</f>
        <v>0</v>
      </c>
      <c r="BH185" s="93">
        <f>IF($U$185="sníž. přenesená",$N$185,0)</f>
        <v>0</v>
      </c>
      <c r="BI185" s="93">
        <f>IF($U$185="nulová",$N$185,0)</f>
        <v>0</v>
      </c>
      <c r="BJ185" s="6" t="s">
        <v>21</v>
      </c>
      <c r="BK185" s="93">
        <f>ROUND($L$185*$K$185,2)</f>
        <v>0</v>
      </c>
      <c r="BL185" s="6" t="s">
        <v>154</v>
      </c>
    </row>
    <row r="186" spans="2:63" s="128" customFormat="1" ht="30.75" customHeight="1">
      <c r="B186" s="129"/>
      <c r="C186" s="130"/>
      <c r="D186" s="138" t="s">
        <v>116</v>
      </c>
      <c r="E186" s="130"/>
      <c r="F186" s="130"/>
      <c r="G186" s="130"/>
      <c r="H186" s="130"/>
      <c r="I186" s="130"/>
      <c r="J186" s="130"/>
      <c r="K186" s="130"/>
      <c r="L186" s="130"/>
      <c r="M186" s="130"/>
      <c r="N186" s="222">
        <f>$BK$186</f>
        <v>0</v>
      </c>
      <c r="O186" s="221"/>
      <c r="P186" s="221"/>
      <c r="Q186" s="221"/>
      <c r="R186" s="132"/>
      <c r="T186" s="133"/>
      <c r="U186" s="130"/>
      <c r="V186" s="130"/>
      <c r="W186" s="134">
        <f>SUM($W$187:$W$191)</f>
        <v>7.294672</v>
      </c>
      <c r="X186" s="130"/>
      <c r="Y186" s="134">
        <f>SUM($Y$187:$Y$191)</f>
        <v>0</v>
      </c>
      <c r="Z186" s="130"/>
      <c r="AA186" s="135">
        <f>SUM($AA$187:$AA$191)</f>
        <v>0</v>
      </c>
      <c r="AR186" s="136" t="s">
        <v>21</v>
      </c>
      <c r="AT186" s="136" t="s">
        <v>77</v>
      </c>
      <c r="AU186" s="136" t="s">
        <v>21</v>
      </c>
      <c r="AY186" s="136" t="s">
        <v>149</v>
      </c>
      <c r="BK186" s="137">
        <f>SUM($BK$187:$BK$191)</f>
        <v>0</v>
      </c>
    </row>
    <row r="187" spans="2:64" s="6" customFormat="1" ht="27" customHeight="1">
      <c r="B187" s="23"/>
      <c r="C187" s="139" t="s">
        <v>295</v>
      </c>
      <c r="D187" s="139" t="s">
        <v>150</v>
      </c>
      <c r="E187" s="140" t="s">
        <v>296</v>
      </c>
      <c r="F187" s="210" t="s">
        <v>297</v>
      </c>
      <c r="G187" s="211"/>
      <c r="H187" s="211"/>
      <c r="I187" s="211"/>
      <c r="J187" s="141" t="s">
        <v>189</v>
      </c>
      <c r="K187" s="142">
        <v>38.192</v>
      </c>
      <c r="L187" s="212">
        <v>0</v>
      </c>
      <c r="M187" s="211"/>
      <c r="N187" s="213">
        <f>ROUND($L$187*$K$187,2)</f>
        <v>0</v>
      </c>
      <c r="O187" s="211"/>
      <c r="P187" s="211"/>
      <c r="Q187" s="211"/>
      <c r="R187" s="25"/>
      <c r="T187" s="143"/>
      <c r="U187" s="31" t="s">
        <v>43</v>
      </c>
      <c r="V187" s="144">
        <v>0.03</v>
      </c>
      <c r="W187" s="144">
        <f>$V$187*$K$187</f>
        <v>1.14576</v>
      </c>
      <c r="X187" s="144">
        <v>0</v>
      </c>
      <c r="Y187" s="144">
        <f>$X$187*$K$187</f>
        <v>0</v>
      </c>
      <c r="Z187" s="144">
        <v>0</v>
      </c>
      <c r="AA187" s="145">
        <f>$Z$187*$K$187</f>
        <v>0</v>
      </c>
      <c r="AR187" s="6" t="s">
        <v>154</v>
      </c>
      <c r="AT187" s="6" t="s">
        <v>150</v>
      </c>
      <c r="AU187" s="6" t="s">
        <v>99</v>
      </c>
      <c r="AY187" s="6" t="s">
        <v>149</v>
      </c>
      <c r="BE187" s="93">
        <f>IF($U$187="základní",$N$187,0)</f>
        <v>0</v>
      </c>
      <c r="BF187" s="93">
        <f>IF($U$187="snížená",$N$187,0)</f>
        <v>0</v>
      </c>
      <c r="BG187" s="93">
        <f>IF($U$187="zákl. přenesená",$N$187,0)</f>
        <v>0</v>
      </c>
      <c r="BH187" s="93">
        <f>IF($U$187="sníž. přenesená",$N$187,0)</f>
        <v>0</v>
      </c>
      <c r="BI187" s="93">
        <f>IF($U$187="nulová",$N$187,0)</f>
        <v>0</v>
      </c>
      <c r="BJ187" s="6" t="s">
        <v>21</v>
      </c>
      <c r="BK187" s="93">
        <f>ROUND($L$187*$K$187,2)</f>
        <v>0</v>
      </c>
      <c r="BL187" s="6" t="s">
        <v>154</v>
      </c>
    </row>
    <row r="188" spans="2:64" s="6" customFormat="1" ht="27" customHeight="1">
      <c r="B188" s="23"/>
      <c r="C188" s="139" t="s">
        <v>298</v>
      </c>
      <c r="D188" s="139" t="s">
        <v>150</v>
      </c>
      <c r="E188" s="140" t="s">
        <v>299</v>
      </c>
      <c r="F188" s="210" t="s">
        <v>300</v>
      </c>
      <c r="G188" s="211"/>
      <c r="H188" s="211"/>
      <c r="I188" s="211"/>
      <c r="J188" s="141" t="s">
        <v>189</v>
      </c>
      <c r="K188" s="142">
        <v>38.192</v>
      </c>
      <c r="L188" s="212">
        <v>0</v>
      </c>
      <c r="M188" s="211"/>
      <c r="N188" s="213">
        <f>ROUND($L$188*$K$188,2)</f>
        <v>0</v>
      </c>
      <c r="O188" s="211"/>
      <c r="P188" s="211"/>
      <c r="Q188" s="211"/>
      <c r="R188" s="25"/>
      <c r="T188" s="143"/>
      <c r="U188" s="31" t="s">
        <v>43</v>
      </c>
      <c r="V188" s="144">
        <v>0.002</v>
      </c>
      <c r="W188" s="144">
        <f>$V$188*$K$188</f>
        <v>0.07638400000000001</v>
      </c>
      <c r="X188" s="144">
        <v>0</v>
      </c>
      <c r="Y188" s="144">
        <f>$X$188*$K$188</f>
        <v>0</v>
      </c>
      <c r="Z188" s="144">
        <v>0</v>
      </c>
      <c r="AA188" s="145">
        <f>$Z$188*$K$188</f>
        <v>0</v>
      </c>
      <c r="AR188" s="6" t="s">
        <v>154</v>
      </c>
      <c r="AT188" s="6" t="s">
        <v>150</v>
      </c>
      <c r="AU188" s="6" t="s">
        <v>99</v>
      </c>
      <c r="AY188" s="6" t="s">
        <v>149</v>
      </c>
      <c r="BE188" s="93">
        <f>IF($U$188="základní",$N$188,0)</f>
        <v>0</v>
      </c>
      <c r="BF188" s="93">
        <f>IF($U$188="snížená",$N$188,0)</f>
        <v>0</v>
      </c>
      <c r="BG188" s="93">
        <f>IF($U$188="zákl. přenesená",$N$188,0)</f>
        <v>0</v>
      </c>
      <c r="BH188" s="93">
        <f>IF($U$188="sníž. přenesená",$N$188,0)</f>
        <v>0</v>
      </c>
      <c r="BI188" s="93">
        <f>IF($U$188="nulová",$N$188,0)</f>
        <v>0</v>
      </c>
      <c r="BJ188" s="6" t="s">
        <v>21</v>
      </c>
      <c r="BK188" s="93">
        <f>ROUND($L$188*$K$188,2)</f>
        <v>0</v>
      </c>
      <c r="BL188" s="6" t="s">
        <v>154</v>
      </c>
    </row>
    <row r="189" spans="2:64" s="6" customFormat="1" ht="27" customHeight="1">
      <c r="B189" s="23"/>
      <c r="C189" s="139" t="s">
        <v>301</v>
      </c>
      <c r="D189" s="139" t="s">
        <v>150</v>
      </c>
      <c r="E189" s="140" t="s">
        <v>302</v>
      </c>
      <c r="F189" s="210" t="s">
        <v>303</v>
      </c>
      <c r="G189" s="211"/>
      <c r="H189" s="211"/>
      <c r="I189" s="211"/>
      <c r="J189" s="141" t="s">
        <v>189</v>
      </c>
      <c r="K189" s="142">
        <v>38.192</v>
      </c>
      <c r="L189" s="212">
        <v>0</v>
      </c>
      <c r="M189" s="211"/>
      <c r="N189" s="213">
        <f>ROUND($L$189*$K$189,2)</f>
        <v>0</v>
      </c>
      <c r="O189" s="211"/>
      <c r="P189" s="211"/>
      <c r="Q189" s="211"/>
      <c r="R189" s="25"/>
      <c r="T189" s="143"/>
      <c r="U189" s="31" t="s">
        <v>43</v>
      </c>
      <c r="V189" s="144">
        <v>0.159</v>
      </c>
      <c r="W189" s="144">
        <f>$V$189*$K$189</f>
        <v>6.072528</v>
      </c>
      <c r="X189" s="144">
        <v>0</v>
      </c>
      <c r="Y189" s="144">
        <f>$X$189*$K$189</f>
        <v>0</v>
      </c>
      <c r="Z189" s="144">
        <v>0</v>
      </c>
      <c r="AA189" s="145">
        <f>$Z$189*$K$189</f>
        <v>0</v>
      </c>
      <c r="AR189" s="6" t="s">
        <v>154</v>
      </c>
      <c r="AT189" s="6" t="s">
        <v>150</v>
      </c>
      <c r="AU189" s="6" t="s">
        <v>99</v>
      </c>
      <c r="AY189" s="6" t="s">
        <v>149</v>
      </c>
      <c r="BE189" s="93">
        <f>IF($U$189="základní",$N$189,0)</f>
        <v>0</v>
      </c>
      <c r="BF189" s="93">
        <f>IF($U$189="snížená",$N$189,0)</f>
        <v>0</v>
      </c>
      <c r="BG189" s="93">
        <f>IF($U$189="zákl. přenesená",$N$189,0)</f>
        <v>0</v>
      </c>
      <c r="BH189" s="93">
        <f>IF($U$189="sníž. přenesená",$N$189,0)</f>
        <v>0</v>
      </c>
      <c r="BI189" s="93">
        <f>IF($U$189="nulová",$N$189,0)</f>
        <v>0</v>
      </c>
      <c r="BJ189" s="6" t="s">
        <v>21</v>
      </c>
      <c r="BK189" s="93">
        <f>ROUND($L$189*$K$189,2)</f>
        <v>0</v>
      </c>
      <c r="BL189" s="6" t="s">
        <v>154</v>
      </c>
    </row>
    <row r="190" spans="2:64" s="6" customFormat="1" ht="27" customHeight="1">
      <c r="B190" s="23"/>
      <c r="C190" s="139" t="s">
        <v>304</v>
      </c>
      <c r="D190" s="139" t="s">
        <v>150</v>
      </c>
      <c r="E190" s="140" t="s">
        <v>305</v>
      </c>
      <c r="F190" s="210" t="s">
        <v>306</v>
      </c>
      <c r="G190" s="211"/>
      <c r="H190" s="211"/>
      <c r="I190" s="211"/>
      <c r="J190" s="141" t="s">
        <v>189</v>
      </c>
      <c r="K190" s="142">
        <v>16.24</v>
      </c>
      <c r="L190" s="212">
        <v>0</v>
      </c>
      <c r="M190" s="211"/>
      <c r="N190" s="213">
        <f>ROUND($L$190*$K$190,2)</f>
        <v>0</v>
      </c>
      <c r="O190" s="211"/>
      <c r="P190" s="211"/>
      <c r="Q190" s="211"/>
      <c r="R190" s="25"/>
      <c r="T190" s="143"/>
      <c r="U190" s="31" t="s">
        <v>43</v>
      </c>
      <c r="V190" s="144">
        <v>0</v>
      </c>
      <c r="W190" s="144">
        <f>$V$190*$K$190</f>
        <v>0</v>
      </c>
      <c r="X190" s="144">
        <v>0</v>
      </c>
      <c r="Y190" s="144">
        <f>$X$190*$K$190</f>
        <v>0</v>
      </c>
      <c r="Z190" s="144">
        <v>0</v>
      </c>
      <c r="AA190" s="145">
        <f>$Z$190*$K$190</f>
        <v>0</v>
      </c>
      <c r="AR190" s="6" t="s">
        <v>154</v>
      </c>
      <c r="AT190" s="6" t="s">
        <v>150</v>
      </c>
      <c r="AU190" s="6" t="s">
        <v>99</v>
      </c>
      <c r="AY190" s="6" t="s">
        <v>149</v>
      </c>
      <c r="BE190" s="93">
        <f>IF($U$190="základní",$N$190,0)</f>
        <v>0</v>
      </c>
      <c r="BF190" s="93">
        <f>IF($U$190="snížená",$N$190,0)</f>
        <v>0</v>
      </c>
      <c r="BG190" s="93">
        <f>IF($U$190="zákl. přenesená",$N$190,0)</f>
        <v>0</v>
      </c>
      <c r="BH190" s="93">
        <f>IF($U$190="sníž. přenesená",$N$190,0)</f>
        <v>0</v>
      </c>
      <c r="BI190" s="93">
        <f>IF($U$190="nulová",$N$190,0)</f>
        <v>0</v>
      </c>
      <c r="BJ190" s="6" t="s">
        <v>21</v>
      </c>
      <c r="BK190" s="93">
        <f>ROUND($L$190*$K$190,2)</f>
        <v>0</v>
      </c>
      <c r="BL190" s="6" t="s">
        <v>154</v>
      </c>
    </row>
    <row r="191" spans="2:64" s="6" customFormat="1" ht="27" customHeight="1">
      <c r="B191" s="23"/>
      <c r="C191" s="139" t="s">
        <v>307</v>
      </c>
      <c r="D191" s="139" t="s">
        <v>150</v>
      </c>
      <c r="E191" s="140" t="s">
        <v>308</v>
      </c>
      <c r="F191" s="210" t="s">
        <v>309</v>
      </c>
      <c r="G191" s="211"/>
      <c r="H191" s="211"/>
      <c r="I191" s="211"/>
      <c r="J191" s="141" t="s">
        <v>189</v>
      </c>
      <c r="K191" s="142">
        <v>21.65</v>
      </c>
      <c r="L191" s="212">
        <v>0</v>
      </c>
      <c r="M191" s="211"/>
      <c r="N191" s="213">
        <f>ROUND($L$191*$K$191,2)</f>
        <v>0</v>
      </c>
      <c r="O191" s="211"/>
      <c r="P191" s="211"/>
      <c r="Q191" s="211"/>
      <c r="R191" s="25"/>
      <c r="T191" s="143"/>
      <c r="U191" s="31" t="s">
        <v>43</v>
      </c>
      <c r="V191" s="144">
        <v>0</v>
      </c>
      <c r="W191" s="144">
        <f>$V$191*$K$191</f>
        <v>0</v>
      </c>
      <c r="X191" s="144">
        <v>0</v>
      </c>
      <c r="Y191" s="144">
        <f>$X$191*$K$191</f>
        <v>0</v>
      </c>
      <c r="Z191" s="144">
        <v>0</v>
      </c>
      <c r="AA191" s="145">
        <f>$Z$191*$K$191</f>
        <v>0</v>
      </c>
      <c r="AR191" s="6" t="s">
        <v>154</v>
      </c>
      <c r="AT191" s="6" t="s">
        <v>150</v>
      </c>
      <c r="AU191" s="6" t="s">
        <v>99</v>
      </c>
      <c r="AY191" s="6" t="s">
        <v>149</v>
      </c>
      <c r="BE191" s="93">
        <f>IF($U$191="základní",$N$191,0)</f>
        <v>0</v>
      </c>
      <c r="BF191" s="93">
        <f>IF($U$191="snížená",$N$191,0)</f>
        <v>0</v>
      </c>
      <c r="BG191" s="93">
        <f>IF($U$191="zákl. přenesená",$N$191,0)</f>
        <v>0</v>
      </c>
      <c r="BH191" s="93">
        <f>IF($U$191="sníž. přenesená",$N$191,0)</f>
        <v>0</v>
      </c>
      <c r="BI191" s="93">
        <f>IF($U$191="nulová",$N$191,0)</f>
        <v>0</v>
      </c>
      <c r="BJ191" s="6" t="s">
        <v>21</v>
      </c>
      <c r="BK191" s="93">
        <f>ROUND($L$191*$K$191,2)</f>
        <v>0</v>
      </c>
      <c r="BL191" s="6" t="s">
        <v>154</v>
      </c>
    </row>
    <row r="192" spans="2:63" s="128" customFormat="1" ht="30.75" customHeight="1">
      <c r="B192" s="129"/>
      <c r="C192" s="130"/>
      <c r="D192" s="138" t="s">
        <v>117</v>
      </c>
      <c r="E192" s="130"/>
      <c r="F192" s="130"/>
      <c r="G192" s="130"/>
      <c r="H192" s="130"/>
      <c r="I192" s="130"/>
      <c r="J192" s="130"/>
      <c r="K192" s="130"/>
      <c r="L192" s="130"/>
      <c r="M192" s="130"/>
      <c r="N192" s="222">
        <f>$BK$192</f>
        <v>0</v>
      </c>
      <c r="O192" s="221"/>
      <c r="P192" s="221"/>
      <c r="Q192" s="221"/>
      <c r="R192" s="132"/>
      <c r="T192" s="133"/>
      <c r="U192" s="130"/>
      <c r="V192" s="130"/>
      <c r="W192" s="134">
        <f>SUM($W$193:$W$198)</f>
        <v>30.346476000000003</v>
      </c>
      <c r="X192" s="130"/>
      <c r="Y192" s="134">
        <f>SUM($Y$193:$Y$198)</f>
        <v>0</v>
      </c>
      <c r="Z192" s="130"/>
      <c r="AA192" s="135">
        <f>SUM($AA$193:$AA$198)</f>
        <v>0</v>
      </c>
      <c r="AR192" s="136" t="s">
        <v>21</v>
      </c>
      <c r="AT192" s="136" t="s">
        <v>77</v>
      </c>
      <c r="AU192" s="136" t="s">
        <v>21</v>
      </c>
      <c r="AY192" s="136" t="s">
        <v>149</v>
      </c>
      <c r="BK192" s="137">
        <f>SUM($BK$193:$BK$198)</f>
        <v>0</v>
      </c>
    </row>
    <row r="193" spans="2:64" s="6" customFormat="1" ht="27" customHeight="1">
      <c r="B193" s="23"/>
      <c r="C193" s="139" t="s">
        <v>310</v>
      </c>
      <c r="D193" s="139" t="s">
        <v>150</v>
      </c>
      <c r="E193" s="140" t="s">
        <v>311</v>
      </c>
      <c r="F193" s="210" t="s">
        <v>312</v>
      </c>
      <c r="G193" s="211"/>
      <c r="H193" s="211"/>
      <c r="I193" s="211"/>
      <c r="J193" s="141" t="s">
        <v>189</v>
      </c>
      <c r="K193" s="142">
        <v>7.671</v>
      </c>
      <c r="L193" s="212">
        <v>0</v>
      </c>
      <c r="M193" s="211"/>
      <c r="N193" s="213">
        <f>ROUND($L$193*$K$193,2)</f>
        <v>0</v>
      </c>
      <c r="O193" s="211"/>
      <c r="P193" s="211"/>
      <c r="Q193" s="211"/>
      <c r="R193" s="25"/>
      <c r="T193" s="143"/>
      <c r="U193" s="31" t="s">
        <v>43</v>
      </c>
      <c r="V193" s="144">
        <v>0.397</v>
      </c>
      <c r="W193" s="144">
        <f>$V$193*$K$193</f>
        <v>3.0453870000000003</v>
      </c>
      <c r="X193" s="144">
        <v>0</v>
      </c>
      <c r="Y193" s="144">
        <f>$X$193*$K$193</f>
        <v>0</v>
      </c>
      <c r="Z193" s="144">
        <v>0</v>
      </c>
      <c r="AA193" s="145">
        <f>$Z$193*$K$193</f>
        <v>0</v>
      </c>
      <c r="AR193" s="6" t="s">
        <v>154</v>
      </c>
      <c r="AT193" s="6" t="s">
        <v>150</v>
      </c>
      <c r="AU193" s="6" t="s">
        <v>99</v>
      </c>
      <c r="AY193" s="6" t="s">
        <v>149</v>
      </c>
      <c r="BE193" s="93">
        <f>IF($U$193="základní",$N$193,0)</f>
        <v>0</v>
      </c>
      <c r="BF193" s="93">
        <f>IF($U$193="snížená",$N$193,0)</f>
        <v>0</v>
      </c>
      <c r="BG193" s="93">
        <f>IF($U$193="zákl. přenesená",$N$193,0)</f>
        <v>0</v>
      </c>
      <c r="BH193" s="93">
        <f>IF($U$193="sníž. přenesená",$N$193,0)</f>
        <v>0</v>
      </c>
      <c r="BI193" s="93">
        <f>IF($U$193="nulová",$N$193,0)</f>
        <v>0</v>
      </c>
      <c r="BJ193" s="6" t="s">
        <v>21</v>
      </c>
      <c r="BK193" s="93">
        <f>ROUND($L$193*$K$193,2)</f>
        <v>0</v>
      </c>
      <c r="BL193" s="6" t="s">
        <v>154</v>
      </c>
    </row>
    <row r="194" spans="2:64" s="6" customFormat="1" ht="39" customHeight="1">
      <c r="B194" s="23"/>
      <c r="C194" s="139" t="s">
        <v>313</v>
      </c>
      <c r="D194" s="139" t="s">
        <v>150</v>
      </c>
      <c r="E194" s="140" t="s">
        <v>314</v>
      </c>
      <c r="F194" s="210" t="s">
        <v>315</v>
      </c>
      <c r="G194" s="211"/>
      <c r="H194" s="211"/>
      <c r="I194" s="211"/>
      <c r="J194" s="141" t="s">
        <v>189</v>
      </c>
      <c r="K194" s="142">
        <v>7.671</v>
      </c>
      <c r="L194" s="212">
        <v>0</v>
      </c>
      <c r="M194" s="211"/>
      <c r="N194" s="213">
        <f>ROUND($L$194*$K$194,2)</f>
        <v>0</v>
      </c>
      <c r="O194" s="211"/>
      <c r="P194" s="211"/>
      <c r="Q194" s="211"/>
      <c r="R194" s="25"/>
      <c r="T194" s="143"/>
      <c r="U194" s="31" t="s">
        <v>43</v>
      </c>
      <c r="V194" s="144">
        <v>0.005</v>
      </c>
      <c r="W194" s="144">
        <f>$V$194*$K$194</f>
        <v>0.038355</v>
      </c>
      <c r="X194" s="144">
        <v>0</v>
      </c>
      <c r="Y194" s="144">
        <f>$X$194*$K$194</f>
        <v>0</v>
      </c>
      <c r="Z194" s="144">
        <v>0</v>
      </c>
      <c r="AA194" s="145">
        <f>$Z$194*$K$194</f>
        <v>0</v>
      </c>
      <c r="AR194" s="6" t="s">
        <v>154</v>
      </c>
      <c r="AT194" s="6" t="s">
        <v>150</v>
      </c>
      <c r="AU194" s="6" t="s">
        <v>99</v>
      </c>
      <c r="AY194" s="6" t="s">
        <v>149</v>
      </c>
      <c r="BE194" s="93">
        <f>IF($U$194="základní",$N$194,0)</f>
        <v>0</v>
      </c>
      <c r="BF194" s="93">
        <f>IF($U$194="snížená",$N$194,0)</f>
        <v>0</v>
      </c>
      <c r="BG194" s="93">
        <f>IF($U$194="zákl. přenesená",$N$194,0)</f>
        <v>0</v>
      </c>
      <c r="BH194" s="93">
        <f>IF($U$194="sníž. přenesená",$N$194,0)</f>
        <v>0</v>
      </c>
      <c r="BI194" s="93">
        <f>IF($U$194="nulová",$N$194,0)</f>
        <v>0</v>
      </c>
      <c r="BJ194" s="6" t="s">
        <v>21</v>
      </c>
      <c r="BK194" s="93">
        <f>ROUND($L$194*$K$194,2)</f>
        <v>0</v>
      </c>
      <c r="BL194" s="6" t="s">
        <v>154</v>
      </c>
    </row>
    <row r="195" spans="2:64" s="6" customFormat="1" ht="39" customHeight="1">
      <c r="B195" s="23"/>
      <c r="C195" s="139" t="s">
        <v>316</v>
      </c>
      <c r="D195" s="139" t="s">
        <v>150</v>
      </c>
      <c r="E195" s="140" t="s">
        <v>317</v>
      </c>
      <c r="F195" s="210" t="s">
        <v>318</v>
      </c>
      <c r="G195" s="211"/>
      <c r="H195" s="211"/>
      <c r="I195" s="211"/>
      <c r="J195" s="141" t="s">
        <v>189</v>
      </c>
      <c r="K195" s="142">
        <v>7.671</v>
      </c>
      <c r="L195" s="212">
        <v>0</v>
      </c>
      <c r="M195" s="211"/>
      <c r="N195" s="213">
        <f>ROUND($L$195*$K$195,2)</f>
        <v>0</v>
      </c>
      <c r="O195" s="211"/>
      <c r="P195" s="211"/>
      <c r="Q195" s="211"/>
      <c r="R195" s="25"/>
      <c r="T195" s="143"/>
      <c r="U195" s="31" t="s">
        <v>43</v>
      </c>
      <c r="V195" s="144">
        <v>0.066</v>
      </c>
      <c r="W195" s="144">
        <f>$V$195*$K$195</f>
        <v>0.506286</v>
      </c>
      <c r="X195" s="144">
        <v>0</v>
      </c>
      <c r="Y195" s="144">
        <f>$X$195*$K$195</f>
        <v>0</v>
      </c>
      <c r="Z195" s="144">
        <v>0</v>
      </c>
      <c r="AA195" s="145">
        <f>$Z$195*$K$195</f>
        <v>0</v>
      </c>
      <c r="AR195" s="6" t="s">
        <v>154</v>
      </c>
      <c r="AT195" s="6" t="s">
        <v>150</v>
      </c>
      <c r="AU195" s="6" t="s">
        <v>99</v>
      </c>
      <c r="AY195" s="6" t="s">
        <v>149</v>
      </c>
      <c r="BE195" s="93">
        <f>IF($U$195="základní",$N$195,0)</f>
        <v>0</v>
      </c>
      <c r="BF195" s="93">
        <f>IF($U$195="snížená",$N$195,0)</f>
        <v>0</v>
      </c>
      <c r="BG195" s="93">
        <f>IF($U$195="zákl. přenesená",$N$195,0)</f>
        <v>0</v>
      </c>
      <c r="BH195" s="93">
        <f>IF($U$195="sníž. přenesená",$N$195,0)</f>
        <v>0</v>
      </c>
      <c r="BI195" s="93">
        <f>IF($U$195="nulová",$N$195,0)</f>
        <v>0</v>
      </c>
      <c r="BJ195" s="6" t="s">
        <v>21</v>
      </c>
      <c r="BK195" s="93">
        <f>ROUND($L$195*$K$195,2)</f>
        <v>0</v>
      </c>
      <c r="BL195" s="6" t="s">
        <v>154</v>
      </c>
    </row>
    <row r="196" spans="2:64" s="6" customFormat="1" ht="39" customHeight="1">
      <c r="B196" s="23"/>
      <c r="C196" s="139" t="s">
        <v>319</v>
      </c>
      <c r="D196" s="139" t="s">
        <v>150</v>
      </c>
      <c r="E196" s="140" t="s">
        <v>320</v>
      </c>
      <c r="F196" s="210" t="s">
        <v>321</v>
      </c>
      <c r="G196" s="211"/>
      <c r="H196" s="211"/>
      <c r="I196" s="211"/>
      <c r="J196" s="141" t="s">
        <v>189</v>
      </c>
      <c r="K196" s="142">
        <v>7.671</v>
      </c>
      <c r="L196" s="212">
        <v>0</v>
      </c>
      <c r="M196" s="211"/>
      <c r="N196" s="213">
        <f>ROUND($L$196*$K$196,2)</f>
        <v>0</v>
      </c>
      <c r="O196" s="211"/>
      <c r="P196" s="211"/>
      <c r="Q196" s="211"/>
      <c r="R196" s="25"/>
      <c r="T196" s="143"/>
      <c r="U196" s="31" t="s">
        <v>43</v>
      </c>
      <c r="V196" s="144">
        <v>0.005</v>
      </c>
      <c r="W196" s="144">
        <f>$V$196*$K$196</f>
        <v>0.038355</v>
      </c>
      <c r="X196" s="144">
        <v>0</v>
      </c>
      <c r="Y196" s="144">
        <f>$X$196*$K$196</f>
        <v>0</v>
      </c>
      <c r="Z196" s="144">
        <v>0</v>
      </c>
      <c r="AA196" s="145">
        <f>$Z$196*$K$196</f>
        <v>0</v>
      </c>
      <c r="AR196" s="6" t="s">
        <v>154</v>
      </c>
      <c r="AT196" s="6" t="s">
        <v>150</v>
      </c>
      <c r="AU196" s="6" t="s">
        <v>99</v>
      </c>
      <c r="AY196" s="6" t="s">
        <v>149</v>
      </c>
      <c r="BE196" s="93">
        <f>IF($U$196="základní",$N$196,0)</f>
        <v>0</v>
      </c>
      <c r="BF196" s="93">
        <f>IF($U$196="snížená",$N$196,0)</f>
        <v>0</v>
      </c>
      <c r="BG196" s="93">
        <f>IF($U$196="zákl. přenesená",$N$196,0)</f>
        <v>0</v>
      </c>
      <c r="BH196" s="93">
        <f>IF($U$196="sníž. přenesená",$N$196,0)</f>
        <v>0</v>
      </c>
      <c r="BI196" s="93">
        <f>IF($U$196="nulová",$N$196,0)</f>
        <v>0</v>
      </c>
      <c r="BJ196" s="6" t="s">
        <v>21</v>
      </c>
      <c r="BK196" s="93">
        <f>ROUND($L$196*$K$196,2)</f>
        <v>0</v>
      </c>
      <c r="BL196" s="6" t="s">
        <v>154</v>
      </c>
    </row>
    <row r="197" spans="2:64" s="6" customFormat="1" ht="27" customHeight="1">
      <c r="B197" s="23"/>
      <c r="C197" s="139" t="s">
        <v>322</v>
      </c>
      <c r="D197" s="139" t="s">
        <v>150</v>
      </c>
      <c r="E197" s="140" t="s">
        <v>323</v>
      </c>
      <c r="F197" s="210" t="s">
        <v>324</v>
      </c>
      <c r="G197" s="211"/>
      <c r="H197" s="211"/>
      <c r="I197" s="211"/>
      <c r="J197" s="141" t="s">
        <v>189</v>
      </c>
      <c r="K197" s="142">
        <v>7.671</v>
      </c>
      <c r="L197" s="212">
        <v>0</v>
      </c>
      <c r="M197" s="211"/>
      <c r="N197" s="213">
        <f>ROUND($L$197*$K$197,2)</f>
        <v>0</v>
      </c>
      <c r="O197" s="211"/>
      <c r="P197" s="211"/>
      <c r="Q197" s="211"/>
      <c r="R197" s="25"/>
      <c r="T197" s="143"/>
      <c r="U197" s="31" t="s">
        <v>43</v>
      </c>
      <c r="V197" s="144">
        <v>2.003</v>
      </c>
      <c r="W197" s="144">
        <f>$V$197*$K$197</f>
        <v>15.365013000000001</v>
      </c>
      <c r="X197" s="144">
        <v>0</v>
      </c>
      <c r="Y197" s="144">
        <f>$X$197*$K$197</f>
        <v>0</v>
      </c>
      <c r="Z197" s="144">
        <v>0</v>
      </c>
      <c r="AA197" s="145">
        <f>$Z$197*$K$197</f>
        <v>0</v>
      </c>
      <c r="AR197" s="6" t="s">
        <v>154</v>
      </c>
      <c r="AT197" s="6" t="s">
        <v>150</v>
      </c>
      <c r="AU197" s="6" t="s">
        <v>99</v>
      </c>
      <c r="AY197" s="6" t="s">
        <v>149</v>
      </c>
      <c r="BE197" s="93">
        <f>IF($U$197="základní",$N$197,0)</f>
        <v>0</v>
      </c>
      <c r="BF197" s="93">
        <f>IF($U$197="snížená",$N$197,0)</f>
        <v>0</v>
      </c>
      <c r="BG197" s="93">
        <f>IF($U$197="zákl. přenesená",$N$197,0)</f>
        <v>0</v>
      </c>
      <c r="BH197" s="93">
        <f>IF($U$197="sníž. přenesená",$N$197,0)</f>
        <v>0</v>
      </c>
      <c r="BI197" s="93">
        <f>IF($U$197="nulová",$N$197,0)</f>
        <v>0</v>
      </c>
      <c r="BJ197" s="6" t="s">
        <v>21</v>
      </c>
      <c r="BK197" s="93">
        <f>ROUND($L$197*$K$197,2)</f>
        <v>0</v>
      </c>
      <c r="BL197" s="6" t="s">
        <v>154</v>
      </c>
    </row>
    <row r="198" spans="2:64" s="6" customFormat="1" ht="27" customHeight="1">
      <c r="B198" s="23"/>
      <c r="C198" s="139" t="s">
        <v>325</v>
      </c>
      <c r="D198" s="139" t="s">
        <v>150</v>
      </c>
      <c r="E198" s="140" t="s">
        <v>326</v>
      </c>
      <c r="F198" s="210" t="s">
        <v>327</v>
      </c>
      <c r="G198" s="211"/>
      <c r="H198" s="211"/>
      <c r="I198" s="211"/>
      <c r="J198" s="141" t="s">
        <v>189</v>
      </c>
      <c r="K198" s="142">
        <v>7.671</v>
      </c>
      <c r="L198" s="212">
        <v>0</v>
      </c>
      <c r="M198" s="211"/>
      <c r="N198" s="213">
        <f>ROUND($L$198*$K$198,2)</f>
        <v>0</v>
      </c>
      <c r="O198" s="211"/>
      <c r="P198" s="211"/>
      <c r="Q198" s="211"/>
      <c r="R198" s="25"/>
      <c r="T198" s="143"/>
      <c r="U198" s="31" t="s">
        <v>43</v>
      </c>
      <c r="V198" s="144">
        <v>1.48</v>
      </c>
      <c r="W198" s="144">
        <f>$V$198*$K$198</f>
        <v>11.35308</v>
      </c>
      <c r="X198" s="144">
        <v>0</v>
      </c>
      <c r="Y198" s="144">
        <f>$X$198*$K$198</f>
        <v>0</v>
      </c>
      <c r="Z198" s="144">
        <v>0</v>
      </c>
      <c r="AA198" s="145">
        <f>$Z$198*$K$198</f>
        <v>0</v>
      </c>
      <c r="AR198" s="6" t="s">
        <v>154</v>
      </c>
      <c r="AT198" s="6" t="s">
        <v>150</v>
      </c>
      <c r="AU198" s="6" t="s">
        <v>99</v>
      </c>
      <c r="AY198" s="6" t="s">
        <v>149</v>
      </c>
      <c r="BE198" s="93">
        <f>IF($U$198="základní",$N$198,0)</f>
        <v>0</v>
      </c>
      <c r="BF198" s="93">
        <f>IF($U$198="snížená",$N$198,0)</f>
        <v>0</v>
      </c>
      <c r="BG198" s="93">
        <f>IF($U$198="zákl. přenesená",$N$198,0)</f>
        <v>0</v>
      </c>
      <c r="BH198" s="93">
        <f>IF($U$198="sníž. přenesená",$N$198,0)</f>
        <v>0</v>
      </c>
      <c r="BI198" s="93">
        <f>IF($U$198="nulová",$N$198,0)</f>
        <v>0</v>
      </c>
      <c r="BJ198" s="6" t="s">
        <v>21</v>
      </c>
      <c r="BK198" s="93">
        <f>ROUND($L$198*$K$198,2)</f>
        <v>0</v>
      </c>
      <c r="BL198" s="6" t="s">
        <v>154</v>
      </c>
    </row>
    <row r="199" spans="2:63" s="128" customFormat="1" ht="37.5" customHeight="1">
      <c r="B199" s="129"/>
      <c r="C199" s="130"/>
      <c r="D199" s="131" t="s">
        <v>118</v>
      </c>
      <c r="E199" s="130"/>
      <c r="F199" s="130"/>
      <c r="G199" s="130"/>
      <c r="H199" s="130"/>
      <c r="I199" s="130"/>
      <c r="J199" s="130"/>
      <c r="K199" s="130"/>
      <c r="L199" s="130"/>
      <c r="M199" s="130"/>
      <c r="N199" s="206">
        <f>$BK$199</f>
        <v>0</v>
      </c>
      <c r="O199" s="221"/>
      <c r="P199" s="221"/>
      <c r="Q199" s="221"/>
      <c r="R199" s="132"/>
      <c r="T199" s="133"/>
      <c r="U199" s="130"/>
      <c r="V199" s="130"/>
      <c r="W199" s="134">
        <f>$W$200+$W$205+$W$207+$W$210+$W$212</f>
        <v>0</v>
      </c>
      <c r="X199" s="130"/>
      <c r="Y199" s="134">
        <f>$Y$200+$Y$205+$Y$207+$Y$210+$Y$212</f>
        <v>0</v>
      </c>
      <c r="Z199" s="130"/>
      <c r="AA199" s="135">
        <f>$AA$200+$AA$205+$AA$207+$AA$210+$AA$212</f>
        <v>0</v>
      </c>
      <c r="AR199" s="136" t="s">
        <v>162</v>
      </c>
      <c r="AT199" s="136" t="s">
        <v>77</v>
      </c>
      <c r="AU199" s="136" t="s">
        <v>78</v>
      </c>
      <c r="AY199" s="136" t="s">
        <v>149</v>
      </c>
      <c r="BK199" s="137">
        <f>$BK$200+$BK$205+$BK$207+$BK$210+$BK$212</f>
        <v>0</v>
      </c>
    </row>
    <row r="200" spans="2:63" s="128" customFormat="1" ht="21" customHeight="1">
      <c r="B200" s="129"/>
      <c r="C200" s="130"/>
      <c r="D200" s="138" t="s">
        <v>119</v>
      </c>
      <c r="E200" s="130"/>
      <c r="F200" s="130"/>
      <c r="G200" s="130"/>
      <c r="H200" s="130"/>
      <c r="I200" s="130"/>
      <c r="J200" s="130"/>
      <c r="K200" s="130"/>
      <c r="L200" s="130"/>
      <c r="M200" s="130"/>
      <c r="N200" s="222">
        <f>$BK$200</f>
        <v>0</v>
      </c>
      <c r="O200" s="221"/>
      <c r="P200" s="221"/>
      <c r="Q200" s="221"/>
      <c r="R200" s="132"/>
      <c r="T200" s="133"/>
      <c r="U200" s="130"/>
      <c r="V200" s="130"/>
      <c r="W200" s="134">
        <f>SUM($W$201:$W$204)</f>
        <v>0</v>
      </c>
      <c r="X200" s="130"/>
      <c r="Y200" s="134">
        <f>SUM($Y$201:$Y$204)</f>
        <v>0</v>
      </c>
      <c r="Z200" s="130"/>
      <c r="AA200" s="135">
        <f>SUM($AA$201:$AA$204)</f>
        <v>0</v>
      </c>
      <c r="AR200" s="136" t="s">
        <v>162</v>
      </c>
      <c r="AT200" s="136" t="s">
        <v>77</v>
      </c>
      <c r="AU200" s="136" t="s">
        <v>21</v>
      </c>
      <c r="AY200" s="136" t="s">
        <v>149</v>
      </c>
      <c r="BK200" s="137">
        <f>SUM($BK$201:$BK$204)</f>
        <v>0</v>
      </c>
    </row>
    <row r="201" spans="2:64" s="6" customFormat="1" ht="15.75" customHeight="1">
      <c r="B201" s="23"/>
      <c r="C201" s="139" t="s">
        <v>328</v>
      </c>
      <c r="D201" s="139" t="s">
        <v>150</v>
      </c>
      <c r="E201" s="140" t="s">
        <v>329</v>
      </c>
      <c r="F201" s="210" t="s">
        <v>330</v>
      </c>
      <c r="G201" s="211"/>
      <c r="H201" s="211"/>
      <c r="I201" s="211"/>
      <c r="J201" s="141" t="s">
        <v>331</v>
      </c>
      <c r="K201" s="142">
        <v>1</v>
      </c>
      <c r="L201" s="212">
        <v>0</v>
      </c>
      <c r="M201" s="211"/>
      <c r="N201" s="213">
        <f>ROUND($L$201*$K$201,2)</f>
        <v>0</v>
      </c>
      <c r="O201" s="211"/>
      <c r="P201" s="211"/>
      <c r="Q201" s="211"/>
      <c r="R201" s="25"/>
      <c r="T201" s="143"/>
      <c r="U201" s="31" t="s">
        <v>43</v>
      </c>
      <c r="V201" s="144">
        <v>0</v>
      </c>
      <c r="W201" s="144">
        <f>$V$201*$K$201</f>
        <v>0</v>
      </c>
      <c r="X201" s="144">
        <v>0</v>
      </c>
      <c r="Y201" s="144">
        <f>$X$201*$K$201</f>
        <v>0</v>
      </c>
      <c r="Z201" s="144">
        <v>0</v>
      </c>
      <c r="AA201" s="145">
        <f>$Z$201*$K$201</f>
        <v>0</v>
      </c>
      <c r="AR201" s="6" t="s">
        <v>332</v>
      </c>
      <c r="AT201" s="6" t="s">
        <v>150</v>
      </c>
      <c r="AU201" s="6" t="s">
        <v>99</v>
      </c>
      <c r="AY201" s="6" t="s">
        <v>149</v>
      </c>
      <c r="BE201" s="93">
        <f>IF($U$201="základní",$N$201,0)</f>
        <v>0</v>
      </c>
      <c r="BF201" s="93">
        <f>IF($U$201="snížená",$N$201,0)</f>
        <v>0</v>
      </c>
      <c r="BG201" s="93">
        <f>IF($U$201="zákl. přenesená",$N$201,0)</f>
        <v>0</v>
      </c>
      <c r="BH201" s="93">
        <f>IF($U$201="sníž. přenesená",$N$201,0)</f>
        <v>0</v>
      </c>
      <c r="BI201" s="93">
        <f>IF($U$201="nulová",$N$201,0)</f>
        <v>0</v>
      </c>
      <c r="BJ201" s="6" t="s">
        <v>21</v>
      </c>
      <c r="BK201" s="93">
        <f>ROUND($L$201*$K$201,2)</f>
        <v>0</v>
      </c>
      <c r="BL201" s="6" t="s">
        <v>332</v>
      </c>
    </row>
    <row r="202" spans="2:64" s="6" customFormat="1" ht="15.75" customHeight="1">
      <c r="B202" s="23"/>
      <c r="C202" s="139" t="s">
        <v>333</v>
      </c>
      <c r="D202" s="139" t="s">
        <v>150</v>
      </c>
      <c r="E202" s="140" t="s">
        <v>334</v>
      </c>
      <c r="F202" s="210" t="s">
        <v>335</v>
      </c>
      <c r="G202" s="211"/>
      <c r="H202" s="211"/>
      <c r="I202" s="211"/>
      <c r="J202" s="141" t="s">
        <v>331</v>
      </c>
      <c r="K202" s="142">
        <v>1</v>
      </c>
      <c r="L202" s="212">
        <v>0</v>
      </c>
      <c r="M202" s="211"/>
      <c r="N202" s="213">
        <f>ROUND($L$202*$K$202,2)</f>
        <v>0</v>
      </c>
      <c r="O202" s="211"/>
      <c r="P202" s="211"/>
      <c r="Q202" s="211"/>
      <c r="R202" s="25"/>
      <c r="T202" s="143"/>
      <c r="U202" s="31" t="s">
        <v>43</v>
      </c>
      <c r="V202" s="144">
        <v>0</v>
      </c>
      <c r="W202" s="144">
        <f>$V$202*$K$202</f>
        <v>0</v>
      </c>
      <c r="X202" s="144">
        <v>0</v>
      </c>
      <c r="Y202" s="144">
        <f>$X$202*$K$202</f>
        <v>0</v>
      </c>
      <c r="Z202" s="144">
        <v>0</v>
      </c>
      <c r="AA202" s="145">
        <f>$Z$202*$K$202</f>
        <v>0</v>
      </c>
      <c r="AR202" s="6" t="s">
        <v>332</v>
      </c>
      <c r="AT202" s="6" t="s">
        <v>150</v>
      </c>
      <c r="AU202" s="6" t="s">
        <v>99</v>
      </c>
      <c r="AY202" s="6" t="s">
        <v>149</v>
      </c>
      <c r="BE202" s="93">
        <f>IF($U$202="základní",$N$202,0)</f>
        <v>0</v>
      </c>
      <c r="BF202" s="93">
        <f>IF($U$202="snížená",$N$202,0)</f>
        <v>0</v>
      </c>
      <c r="BG202" s="93">
        <f>IF($U$202="zákl. přenesená",$N$202,0)</f>
        <v>0</v>
      </c>
      <c r="BH202" s="93">
        <f>IF($U$202="sníž. přenesená",$N$202,0)</f>
        <v>0</v>
      </c>
      <c r="BI202" s="93">
        <f>IF($U$202="nulová",$N$202,0)</f>
        <v>0</v>
      </c>
      <c r="BJ202" s="6" t="s">
        <v>21</v>
      </c>
      <c r="BK202" s="93">
        <f>ROUND($L$202*$K$202,2)</f>
        <v>0</v>
      </c>
      <c r="BL202" s="6" t="s">
        <v>332</v>
      </c>
    </row>
    <row r="203" spans="2:64" s="6" customFormat="1" ht="15.75" customHeight="1">
      <c r="B203" s="23"/>
      <c r="C203" s="139" t="s">
        <v>336</v>
      </c>
      <c r="D203" s="139" t="s">
        <v>150</v>
      </c>
      <c r="E203" s="140" t="s">
        <v>337</v>
      </c>
      <c r="F203" s="210" t="s">
        <v>338</v>
      </c>
      <c r="G203" s="211"/>
      <c r="H203" s="211"/>
      <c r="I203" s="211"/>
      <c r="J203" s="141" t="s">
        <v>331</v>
      </c>
      <c r="K203" s="142">
        <v>1</v>
      </c>
      <c r="L203" s="212">
        <v>0</v>
      </c>
      <c r="M203" s="211"/>
      <c r="N203" s="213">
        <f>ROUND($L$203*$K$203,2)</f>
        <v>0</v>
      </c>
      <c r="O203" s="211"/>
      <c r="P203" s="211"/>
      <c r="Q203" s="211"/>
      <c r="R203" s="25"/>
      <c r="T203" s="143"/>
      <c r="U203" s="31" t="s">
        <v>43</v>
      </c>
      <c r="V203" s="144">
        <v>0</v>
      </c>
      <c r="W203" s="144">
        <f>$V$203*$K$203</f>
        <v>0</v>
      </c>
      <c r="X203" s="144">
        <v>0</v>
      </c>
      <c r="Y203" s="144">
        <f>$X$203*$K$203</f>
        <v>0</v>
      </c>
      <c r="Z203" s="144">
        <v>0</v>
      </c>
      <c r="AA203" s="145">
        <f>$Z$203*$K$203</f>
        <v>0</v>
      </c>
      <c r="AR203" s="6" t="s">
        <v>332</v>
      </c>
      <c r="AT203" s="6" t="s">
        <v>150</v>
      </c>
      <c r="AU203" s="6" t="s">
        <v>99</v>
      </c>
      <c r="AY203" s="6" t="s">
        <v>149</v>
      </c>
      <c r="BE203" s="93">
        <f>IF($U$203="základní",$N$203,0)</f>
        <v>0</v>
      </c>
      <c r="BF203" s="93">
        <f>IF($U$203="snížená",$N$203,0)</f>
        <v>0</v>
      </c>
      <c r="BG203" s="93">
        <f>IF($U$203="zákl. přenesená",$N$203,0)</f>
        <v>0</v>
      </c>
      <c r="BH203" s="93">
        <f>IF($U$203="sníž. přenesená",$N$203,0)</f>
        <v>0</v>
      </c>
      <c r="BI203" s="93">
        <f>IF($U$203="nulová",$N$203,0)</f>
        <v>0</v>
      </c>
      <c r="BJ203" s="6" t="s">
        <v>21</v>
      </c>
      <c r="BK203" s="93">
        <f>ROUND($L$203*$K$203,2)</f>
        <v>0</v>
      </c>
      <c r="BL203" s="6" t="s">
        <v>332</v>
      </c>
    </row>
    <row r="204" spans="2:64" s="6" customFormat="1" ht="15.75" customHeight="1">
      <c r="B204" s="23"/>
      <c r="C204" s="139" t="s">
        <v>339</v>
      </c>
      <c r="D204" s="139" t="s">
        <v>150</v>
      </c>
      <c r="E204" s="140" t="s">
        <v>340</v>
      </c>
      <c r="F204" s="210" t="s">
        <v>341</v>
      </c>
      <c r="G204" s="211"/>
      <c r="H204" s="211"/>
      <c r="I204" s="211"/>
      <c r="J204" s="141" t="s">
        <v>331</v>
      </c>
      <c r="K204" s="142">
        <v>1</v>
      </c>
      <c r="L204" s="212">
        <v>0</v>
      </c>
      <c r="M204" s="211"/>
      <c r="N204" s="213">
        <f>ROUND($L$204*$K$204,2)</f>
        <v>0</v>
      </c>
      <c r="O204" s="211"/>
      <c r="P204" s="211"/>
      <c r="Q204" s="211"/>
      <c r="R204" s="25"/>
      <c r="T204" s="143"/>
      <c r="U204" s="31" t="s">
        <v>43</v>
      </c>
      <c r="V204" s="144">
        <v>0</v>
      </c>
      <c r="W204" s="144">
        <f>$V$204*$K$204</f>
        <v>0</v>
      </c>
      <c r="X204" s="144">
        <v>0</v>
      </c>
      <c r="Y204" s="144">
        <f>$X$204*$K$204</f>
        <v>0</v>
      </c>
      <c r="Z204" s="144">
        <v>0</v>
      </c>
      <c r="AA204" s="145">
        <f>$Z$204*$K$204</f>
        <v>0</v>
      </c>
      <c r="AR204" s="6" t="s">
        <v>332</v>
      </c>
      <c r="AT204" s="6" t="s">
        <v>150</v>
      </c>
      <c r="AU204" s="6" t="s">
        <v>99</v>
      </c>
      <c r="AY204" s="6" t="s">
        <v>149</v>
      </c>
      <c r="BE204" s="93">
        <f>IF($U$204="základní",$N$204,0)</f>
        <v>0</v>
      </c>
      <c r="BF204" s="93">
        <f>IF($U$204="snížená",$N$204,0)</f>
        <v>0</v>
      </c>
      <c r="BG204" s="93">
        <f>IF($U$204="zákl. přenesená",$N$204,0)</f>
        <v>0</v>
      </c>
      <c r="BH204" s="93">
        <f>IF($U$204="sníž. přenesená",$N$204,0)</f>
        <v>0</v>
      </c>
      <c r="BI204" s="93">
        <f>IF($U$204="nulová",$N$204,0)</f>
        <v>0</v>
      </c>
      <c r="BJ204" s="6" t="s">
        <v>21</v>
      </c>
      <c r="BK204" s="93">
        <f>ROUND($L$204*$K$204,2)</f>
        <v>0</v>
      </c>
      <c r="BL204" s="6" t="s">
        <v>332</v>
      </c>
    </row>
    <row r="205" spans="2:63" s="128" customFormat="1" ht="30.75" customHeight="1">
      <c r="B205" s="129"/>
      <c r="C205" s="130"/>
      <c r="D205" s="138" t="s">
        <v>120</v>
      </c>
      <c r="E205" s="130"/>
      <c r="F205" s="130"/>
      <c r="G205" s="130"/>
      <c r="H205" s="130"/>
      <c r="I205" s="130"/>
      <c r="J205" s="130"/>
      <c r="K205" s="130"/>
      <c r="L205" s="130"/>
      <c r="M205" s="130"/>
      <c r="N205" s="222">
        <f>$BK$205</f>
        <v>0</v>
      </c>
      <c r="O205" s="221"/>
      <c r="P205" s="221"/>
      <c r="Q205" s="221"/>
      <c r="R205" s="132"/>
      <c r="T205" s="133"/>
      <c r="U205" s="130"/>
      <c r="V205" s="130"/>
      <c r="W205" s="134">
        <f>$W$206</f>
        <v>0</v>
      </c>
      <c r="X205" s="130"/>
      <c r="Y205" s="134">
        <f>$Y$206</f>
        <v>0</v>
      </c>
      <c r="Z205" s="130"/>
      <c r="AA205" s="135">
        <f>$AA$206</f>
        <v>0</v>
      </c>
      <c r="AR205" s="136" t="s">
        <v>162</v>
      </c>
      <c r="AT205" s="136" t="s">
        <v>77</v>
      </c>
      <c r="AU205" s="136" t="s">
        <v>21</v>
      </c>
      <c r="AY205" s="136" t="s">
        <v>149</v>
      </c>
      <c r="BK205" s="137">
        <f>$BK$206</f>
        <v>0</v>
      </c>
    </row>
    <row r="206" spans="2:64" s="6" customFormat="1" ht="15.75" customHeight="1">
      <c r="B206" s="23"/>
      <c r="C206" s="139" t="s">
        <v>342</v>
      </c>
      <c r="D206" s="139" t="s">
        <v>150</v>
      </c>
      <c r="E206" s="140" t="s">
        <v>343</v>
      </c>
      <c r="F206" s="210" t="s">
        <v>344</v>
      </c>
      <c r="G206" s="211"/>
      <c r="H206" s="211"/>
      <c r="I206" s="211"/>
      <c r="J206" s="141" t="s">
        <v>331</v>
      </c>
      <c r="K206" s="142">
        <v>1</v>
      </c>
      <c r="L206" s="212">
        <v>0</v>
      </c>
      <c r="M206" s="211"/>
      <c r="N206" s="213">
        <f>ROUND($L$206*$K$206,2)</f>
        <v>0</v>
      </c>
      <c r="O206" s="211"/>
      <c r="P206" s="211"/>
      <c r="Q206" s="211"/>
      <c r="R206" s="25"/>
      <c r="T206" s="143"/>
      <c r="U206" s="31" t="s">
        <v>43</v>
      </c>
      <c r="V206" s="144">
        <v>0</v>
      </c>
      <c r="W206" s="144">
        <f>$V$206*$K$206</f>
        <v>0</v>
      </c>
      <c r="X206" s="144">
        <v>0</v>
      </c>
      <c r="Y206" s="144">
        <f>$X$206*$K$206</f>
        <v>0</v>
      </c>
      <c r="Z206" s="144">
        <v>0</v>
      </c>
      <c r="AA206" s="145">
        <f>$Z$206*$K$206</f>
        <v>0</v>
      </c>
      <c r="AR206" s="6" t="s">
        <v>332</v>
      </c>
      <c r="AT206" s="6" t="s">
        <v>150</v>
      </c>
      <c r="AU206" s="6" t="s">
        <v>99</v>
      </c>
      <c r="AY206" s="6" t="s">
        <v>149</v>
      </c>
      <c r="BE206" s="93">
        <f>IF($U$206="základní",$N$206,0)</f>
        <v>0</v>
      </c>
      <c r="BF206" s="93">
        <f>IF($U$206="snížená",$N$206,0)</f>
        <v>0</v>
      </c>
      <c r="BG206" s="93">
        <f>IF($U$206="zákl. přenesená",$N$206,0)</f>
        <v>0</v>
      </c>
      <c r="BH206" s="93">
        <f>IF($U$206="sníž. přenesená",$N$206,0)</f>
        <v>0</v>
      </c>
      <c r="BI206" s="93">
        <f>IF($U$206="nulová",$N$206,0)</f>
        <v>0</v>
      </c>
      <c r="BJ206" s="6" t="s">
        <v>21</v>
      </c>
      <c r="BK206" s="93">
        <f>ROUND($L$206*$K$206,2)</f>
        <v>0</v>
      </c>
      <c r="BL206" s="6" t="s">
        <v>332</v>
      </c>
    </row>
    <row r="207" spans="2:63" s="128" customFormat="1" ht="30.75" customHeight="1">
      <c r="B207" s="129"/>
      <c r="C207" s="130"/>
      <c r="D207" s="138" t="s">
        <v>121</v>
      </c>
      <c r="E207" s="130"/>
      <c r="F207" s="130"/>
      <c r="G207" s="130"/>
      <c r="H207" s="130"/>
      <c r="I207" s="130"/>
      <c r="J207" s="130"/>
      <c r="K207" s="130"/>
      <c r="L207" s="130"/>
      <c r="M207" s="130"/>
      <c r="N207" s="222">
        <f>$BK$207</f>
        <v>0</v>
      </c>
      <c r="O207" s="221"/>
      <c r="P207" s="221"/>
      <c r="Q207" s="221"/>
      <c r="R207" s="132"/>
      <c r="T207" s="133"/>
      <c r="U207" s="130"/>
      <c r="V207" s="130"/>
      <c r="W207" s="134">
        <f>SUM($W$208:$W$209)</f>
        <v>0</v>
      </c>
      <c r="X207" s="130"/>
      <c r="Y207" s="134">
        <f>SUM($Y$208:$Y$209)</f>
        <v>0</v>
      </c>
      <c r="Z207" s="130"/>
      <c r="AA207" s="135">
        <f>SUM($AA$208:$AA$209)</f>
        <v>0</v>
      </c>
      <c r="AR207" s="136" t="s">
        <v>162</v>
      </c>
      <c r="AT207" s="136" t="s">
        <v>77</v>
      </c>
      <c r="AU207" s="136" t="s">
        <v>21</v>
      </c>
      <c r="AY207" s="136" t="s">
        <v>149</v>
      </c>
      <c r="BK207" s="137">
        <f>SUM($BK$208:$BK$209)</f>
        <v>0</v>
      </c>
    </row>
    <row r="208" spans="2:64" s="6" customFormat="1" ht="15.75" customHeight="1">
      <c r="B208" s="23"/>
      <c r="C208" s="139" t="s">
        <v>345</v>
      </c>
      <c r="D208" s="139" t="s">
        <v>150</v>
      </c>
      <c r="E208" s="140" t="s">
        <v>346</v>
      </c>
      <c r="F208" s="210" t="s">
        <v>126</v>
      </c>
      <c r="G208" s="211"/>
      <c r="H208" s="211"/>
      <c r="I208" s="211"/>
      <c r="J208" s="141" t="s">
        <v>331</v>
      </c>
      <c r="K208" s="142">
        <v>1</v>
      </c>
      <c r="L208" s="212">
        <v>0</v>
      </c>
      <c r="M208" s="211"/>
      <c r="N208" s="213">
        <f>ROUND($L$208*$K$208,2)</f>
        <v>0</v>
      </c>
      <c r="O208" s="211"/>
      <c r="P208" s="211"/>
      <c r="Q208" s="211"/>
      <c r="R208" s="25"/>
      <c r="T208" s="143"/>
      <c r="U208" s="31" t="s">
        <v>43</v>
      </c>
      <c r="V208" s="144">
        <v>0</v>
      </c>
      <c r="W208" s="144">
        <f>$V$208*$K$208</f>
        <v>0</v>
      </c>
      <c r="X208" s="144">
        <v>0</v>
      </c>
      <c r="Y208" s="144">
        <f>$X$208*$K$208</f>
        <v>0</v>
      </c>
      <c r="Z208" s="144">
        <v>0</v>
      </c>
      <c r="AA208" s="145">
        <f>$Z$208*$K$208</f>
        <v>0</v>
      </c>
      <c r="AR208" s="6" t="s">
        <v>332</v>
      </c>
      <c r="AT208" s="6" t="s">
        <v>150</v>
      </c>
      <c r="AU208" s="6" t="s">
        <v>99</v>
      </c>
      <c r="AY208" s="6" t="s">
        <v>149</v>
      </c>
      <c r="BE208" s="93">
        <f>IF($U$208="základní",$N$208,0)</f>
        <v>0</v>
      </c>
      <c r="BF208" s="93">
        <f>IF($U$208="snížená",$N$208,0)</f>
        <v>0</v>
      </c>
      <c r="BG208" s="93">
        <f>IF($U$208="zákl. přenesená",$N$208,0)</f>
        <v>0</v>
      </c>
      <c r="BH208" s="93">
        <f>IF($U$208="sníž. přenesená",$N$208,0)</f>
        <v>0</v>
      </c>
      <c r="BI208" s="93">
        <f>IF($U$208="nulová",$N$208,0)</f>
        <v>0</v>
      </c>
      <c r="BJ208" s="6" t="s">
        <v>21</v>
      </c>
      <c r="BK208" s="93">
        <f>ROUND($L$208*$K$208,2)</f>
        <v>0</v>
      </c>
      <c r="BL208" s="6" t="s">
        <v>332</v>
      </c>
    </row>
    <row r="209" spans="2:64" s="6" customFormat="1" ht="15.75" customHeight="1">
      <c r="B209" s="23"/>
      <c r="C209" s="139" t="s">
        <v>347</v>
      </c>
      <c r="D209" s="139" t="s">
        <v>150</v>
      </c>
      <c r="E209" s="140" t="s">
        <v>348</v>
      </c>
      <c r="F209" s="210" t="s">
        <v>349</v>
      </c>
      <c r="G209" s="211"/>
      <c r="H209" s="211"/>
      <c r="I209" s="211"/>
      <c r="J209" s="141" t="s">
        <v>331</v>
      </c>
      <c r="K209" s="142">
        <v>1</v>
      </c>
      <c r="L209" s="212">
        <v>0</v>
      </c>
      <c r="M209" s="211"/>
      <c r="N209" s="213">
        <f>ROUND($L$209*$K$209,2)</f>
        <v>0</v>
      </c>
      <c r="O209" s="211"/>
      <c r="P209" s="211"/>
      <c r="Q209" s="211"/>
      <c r="R209" s="25"/>
      <c r="T209" s="143"/>
      <c r="U209" s="31" t="s">
        <v>43</v>
      </c>
      <c r="V209" s="144">
        <v>0</v>
      </c>
      <c r="W209" s="144">
        <f>$V$209*$K$209</f>
        <v>0</v>
      </c>
      <c r="X209" s="144">
        <v>0</v>
      </c>
      <c r="Y209" s="144">
        <f>$X$209*$K$209</f>
        <v>0</v>
      </c>
      <c r="Z209" s="144">
        <v>0</v>
      </c>
      <c r="AA209" s="145">
        <f>$Z$209*$K$209</f>
        <v>0</v>
      </c>
      <c r="AR209" s="6" t="s">
        <v>332</v>
      </c>
      <c r="AT209" s="6" t="s">
        <v>150</v>
      </c>
      <c r="AU209" s="6" t="s">
        <v>99</v>
      </c>
      <c r="AY209" s="6" t="s">
        <v>149</v>
      </c>
      <c r="BE209" s="93">
        <f>IF($U$209="základní",$N$209,0)</f>
        <v>0</v>
      </c>
      <c r="BF209" s="93">
        <f>IF($U$209="snížená",$N$209,0)</f>
        <v>0</v>
      </c>
      <c r="BG209" s="93">
        <f>IF($U$209="zákl. přenesená",$N$209,0)</f>
        <v>0</v>
      </c>
      <c r="BH209" s="93">
        <f>IF($U$209="sníž. přenesená",$N$209,0)</f>
        <v>0</v>
      </c>
      <c r="BI209" s="93">
        <f>IF($U$209="nulová",$N$209,0)</f>
        <v>0</v>
      </c>
      <c r="BJ209" s="6" t="s">
        <v>21</v>
      </c>
      <c r="BK209" s="93">
        <f>ROUND($L$209*$K$209,2)</f>
        <v>0</v>
      </c>
      <c r="BL209" s="6" t="s">
        <v>332</v>
      </c>
    </row>
    <row r="210" spans="2:63" s="128" customFormat="1" ht="30.75" customHeight="1">
      <c r="B210" s="129"/>
      <c r="C210" s="130"/>
      <c r="D210" s="138" t="s">
        <v>122</v>
      </c>
      <c r="E210" s="130"/>
      <c r="F210" s="130"/>
      <c r="G210" s="130"/>
      <c r="H210" s="130"/>
      <c r="I210" s="130"/>
      <c r="J210" s="130"/>
      <c r="K210" s="130"/>
      <c r="L210" s="130"/>
      <c r="M210" s="130"/>
      <c r="N210" s="222">
        <f>$BK$210</f>
        <v>0</v>
      </c>
      <c r="O210" s="221"/>
      <c r="P210" s="221"/>
      <c r="Q210" s="221"/>
      <c r="R210" s="132"/>
      <c r="T210" s="133"/>
      <c r="U210" s="130"/>
      <c r="V210" s="130"/>
      <c r="W210" s="134">
        <f>$W$211</f>
        <v>0</v>
      </c>
      <c r="X210" s="130"/>
      <c r="Y210" s="134">
        <f>$Y$211</f>
        <v>0</v>
      </c>
      <c r="Z210" s="130"/>
      <c r="AA210" s="135">
        <f>$AA$211</f>
        <v>0</v>
      </c>
      <c r="AR210" s="136" t="s">
        <v>162</v>
      </c>
      <c r="AT210" s="136" t="s">
        <v>77</v>
      </c>
      <c r="AU210" s="136" t="s">
        <v>21</v>
      </c>
      <c r="AY210" s="136" t="s">
        <v>149</v>
      </c>
      <c r="BK210" s="137">
        <f>$BK$211</f>
        <v>0</v>
      </c>
    </row>
    <row r="211" spans="2:64" s="6" customFormat="1" ht="15.75" customHeight="1">
      <c r="B211" s="23"/>
      <c r="C211" s="139" t="s">
        <v>350</v>
      </c>
      <c r="D211" s="139" t="s">
        <v>150</v>
      </c>
      <c r="E211" s="140" t="s">
        <v>351</v>
      </c>
      <c r="F211" s="210" t="s">
        <v>352</v>
      </c>
      <c r="G211" s="211"/>
      <c r="H211" s="211"/>
      <c r="I211" s="211"/>
      <c r="J211" s="141" t="s">
        <v>331</v>
      </c>
      <c r="K211" s="142">
        <v>1</v>
      </c>
      <c r="L211" s="212">
        <v>0</v>
      </c>
      <c r="M211" s="211"/>
      <c r="N211" s="213">
        <f>ROUND($L$211*$K$211,2)</f>
        <v>0</v>
      </c>
      <c r="O211" s="211"/>
      <c r="P211" s="211"/>
      <c r="Q211" s="211"/>
      <c r="R211" s="25"/>
      <c r="T211" s="143"/>
      <c r="U211" s="31" t="s">
        <v>43</v>
      </c>
      <c r="V211" s="144">
        <v>0</v>
      </c>
      <c r="W211" s="144">
        <f>$V$211*$K$211</f>
        <v>0</v>
      </c>
      <c r="X211" s="144">
        <v>0</v>
      </c>
      <c r="Y211" s="144">
        <f>$X$211*$K$211</f>
        <v>0</v>
      </c>
      <c r="Z211" s="144">
        <v>0</v>
      </c>
      <c r="AA211" s="145">
        <f>$Z$211*$K$211</f>
        <v>0</v>
      </c>
      <c r="AR211" s="6" t="s">
        <v>332</v>
      </c>
      <c r="AT211" s="6" t="s">
        <v>150</v>
      </c>
      <c r="AU211" s="6" t="s">
        <v>99</v>
      </c>
      <c r="AY211" s="6" t="s">
        <v>149</v>
      </c>
      <c r="BE211" s="93">
        <f>IF($U$211="základní",$N$211,0)</f>
        <v>0</v>
      </c>
      <c r="BF211" s="93">
        <f>IF($U$211="snížená",$N$211,0)</f>
        <v>0</v>
      </c>
      <c r="BG211" s="93">
        <f>IF($U$211="zákl. přenesená",$N$211,0)</f>
        <v>0</v>
      </c>
      <c r="BH211" s="93">
        <f>IF($U$211="sníž. přenesená",$N$211,0)</f>
        <v>0</v>
      </c>
      <c r="BI211" s="93">
        <f>IF($U$211="nulová",$N$211,0)</f>
        <v>0</v>
      </c>
      <c r="BJ211" s="6" t="s">
        <v>21</v>
      </c>
      <c r="BK211" s="93">
        <f>ROUND($L$211*$K$211,2)</f>
        <v>0</v>
      </c>
      <c r="BL211" s="6" t="s">
        <v>332</v>
      </c>
    </row>
    <row r="212" spans="2:63" s="128" customFormat="1" ht="30.75" customHeight="1">
      <c r="B212" s="129"/>
      <c r="C212" s="130"/>
      <c r="D212" s="138" t="s">
        <v>123</v>
      </c>
      <c r="E212" s="130"/>
      <c r="F212" s="130"/>
      <c r="G212" s="130"/>
      <c r="H212" s="130"/>
      <c r="I212" s="130"/>
      <c r="J212" s="130"/>
      <c r="K212" s="130"/>
      <c r="L212" s="130"/>
      <c r="M212" s="130"/>
      <c r="N212" s="222">
        <f>$BK$212</f>
        <v>0</v>
      </c>
      <c r="O212" s="221"/>
      <c r="P212" s="221"/>
      <c r="Q212" s="221"/>
      <c r="R212" s="132"/>
      <c r="T212" s="133"/>
      <c r="U212" s="130"/>
      <c r="V212" s="130"/>
      <c r="W212" s="134">
        <f>$W$213</f>
        <v>0</v>
      </c>
      <c r="X212" s="130"/>
      <c r="Y212" s="134">
        <f>$Y$213</f>
        <v>0</v>
      </c>
      <c r="Z212" s="130"/>
      <c r="AA212" s="135">
        <f>$AA$213</f>
        <v>0</v>
      </c>
      <c r="AR212" s="136" t="s">
        <v>162</v>
      </c>
      <c r="AT212" s="136" t="s">
        <v>77</v>
      </c>
      <c r="AU212" s="136" t="s">
        <v>21</v>
      </c>
      <c r="AY212" s="136" t="s">
        <v>149</v>
      </c>
      <c r="BK212" s="137">
        <f>$BK$213</f>
        <v>0</v>
      </c>
    </row>
    <row r="213" spans="2:64" s="6" customFormat="1" ht="15.75" customHeight="1">
      <c r="B213" s="23"/>
      <c r="C213" s="139" t="s">
        <v>353</v>
      </c>
      <c r="D213" s="139" t="s">
        <v>150</v>
      </c>
      <c r="E213" s="140" t="s">
        <v>354</v>
      </c>
      <c r="F213" s="210" t="s">
        <v>355</v>
      </c>
      <c r="G213" s="211"/>
      <c r="H213" s="211"/>
      <c r="I213" s="211"/>
      <c r="J213" s="141" t="s">
        <v>331</v>
      </c>
      <c r="K213" s="142">
        <v>1</v>
      </c>
      <c r="L213" s="212">
        <v>0</v>
      </c>
      <c r="M213" s="211"/>
      <c r="N213" s="213">
        <f>ROUND($L$213*$K$213,2)</f>
        <v>0</v>
      </c>
      <c r="O213" s="211"/>
      <c r="P213" s="211"/>
      <c r="Q213" s="211"/>
      <c r="R213" s="25"/>
      <c r="T213" s="143"/>
      <c r="U213" s="31" t="s">
        <v>43</v>
      </c>
      <c r="V213" s="144">
        <v>0</v>
      </c>
      <c r="W213" s="144">
        <f>$V$213*$K$213</f>
        <v>0</v>
      </c>
      <c r="X213" s="144">
        <v>0</v>
      </c>
      <c r="Y213" s="144">
        <f>$X$213*$K$213</f>
        <v>0</v>
      </c>
      <c r="Z213" s="144">
        <v>0</v>
      </c>
      <c r="AA213" s="145">
        <f>$Z$213*$K$213</f>
        <v>0</v>
      </c>
      <c r="AR213" s="6" t="s">
        <v>332</v>
      </c>
      <c r="AT213" s="6" t="s">
        <v>150</v>
      </c>
      <c r="AU213" s="6" t="s">
        <v>99</v>
      </c>
      <c r="AY213" s="6" t="s">
        <v>149</v>
      </c>
      <c r="BE213" s="93">
        <f>IF($U$213="základní",$N$213,0)</f>
        <v>0</v>
      </c>
      <c r="BF213" s="93">
        <f>IF($U$213="snížená",$N$213,0)</f>
        <v>0</v>
      </c>
      <c r="BG213" s="93">
        <f>IF($U$213="zákl. přenesená",$N$213,0)</f>
        <v>0</v>
      </c>
      <c r="BH213" s="93">
        <f>IF($U$213="sníž. přenesená",$N$213,0)</f>
        <v>0</v>
      </c>
      <c r="BI213" s="93">
        <f>IF($U$213="nulová",$N$213,0)</f>
        <v>0</v>
      </c>
      <c r="BJ213" s="6" t="s">
        <v>21</v>
      </c>
      <c r="BK213" s="93">
        <f>ROUND($L$213*$K$213,2)</f>
        <v>0</v>
      </c>
      <c r="BL213" s="6" t="s">
        <v>332</v>
      </c>
    </row>
    <row r="214" spans="2:63" s="6" customFormat="1" ht="51" customHeight="1">
      <c r="B214" s="23"/>
      <c r="C214" s="24"/>
      <c r="D214" s="131" t="s">
        <v>356</v>
      </c>
      <c r="E214" s="24"/>
      <c r="F214" s="24"/>
      <c r="G214" s="24"/>
      <c r="H214" s="24"/>
      <c r="I214" s="24"/>
      <c r="J214" s="24"/>
      <c r="K214" s="24"/>
      <c r="L214" s="24"/>
      <c r="M214" s="24"/>
      <c r="N214" s="206">
        <f>$BK$214</f>
        <v>0</v>
      </c>
      <c r="O214" s="175"/>
      <c r="P214" s="175"/>
      <c r="Q214" s="175"/>
      <c r="R214" s="25"/>
      <c r="T214" s="64"/>
      <c r="U214" s="24"/>
      <c r="V214" s="24"/>
      <c r="W214" s="24"/>
      <c r="X214" s="24"/>
      <c r="Y214" s="24"/>
      <c r="Z214" s="24"/>
      <c r="AA214" s="65"/>
      <c r="AT214" s="6" t="s">
        <v>77</v>
      </c>
      <c r="AU214" s="6" t="s">
        <v>78</v>
      </c>
      <c r="AY214" s="6" t="s">
        <v>357</v>
      </c>
      <c r="BK214" s="93">
        <f>SUM($BK$215:$BK$219)</f>
        <v>0</v>
      </c>
    </row>
    <row r="215" spans="2:63" s="6" customFormat="1" ht="23.25" customHeight="1">
      <c r="B215" s="23"/>
      <c r="C215" s="150"/>
      <c r="D215" s="150" t="s">
        <v>150</v>
      </c>
      <c r="E215" s="151"/>
      <c r="F215" s="218"/>
      <c r="G215" s="219"/>
      <c r="H215" s="219"/>
      <c r="I215" s="219"/>
      <c r="J215" s="152"/>
      <c r="K215" s="153"/>
      <c r="L215" s="212"/>
      <c r="M215" s="211"/>
      <c r="N215" s="213">
        <f>$BK$215</f>
        <v>0</v>
      </c>
      <c r="O215" s="211"/>
      <c r="P215" s="211"/>
      <c r="Q215" s="211"/>
      <c r="R215" s="25"/>
      <c r="T215" s="143"/>
      <c r="U215" s="154" t="s">
        <v>43</v>
      </c>
      <c r="V215" s="24"/>
      <c r="W215" s="24"/>
      <c r="X215" s="24"/>
      <c r="Y215" s="24"/>
      <c r="Z215" s="24"/>
      <c r="AA215" s="65"/>
      <c r="AT215" s="6" t="s">
        <v>357</v>
      </c>
      <c r="AU215" s="6" t="s">
        <v>21</v>
      </c>
      <c r="AY215" s="6" t="s">
        <v>357</v>
      </c>
      <c r="BE215" s="93">
        <f>IF($U$215="základní",$N$215,0)</f>
        <v>0</v>
      </c>
      <c r="BF215" s="93">
        <f>IF($U$215="snížená",$N$215,0)</f>
        <v>0</v>
      </c>
      <c r="BG215" s="93">
        <f>IF($U$215="zákl. přenesená",$N$215,0)</f>
        <v>0</v>
      </c>
      <c r="BH215" s="93">
        <f>IF($U$215="sníž. přenesená",$N$215,0)</f>
        <v>0</v>
      </c>
      <c r="BI215" s="93">
        <f>IF($U$215="nulová",$N$215,0)</f>
        <v>0</v>
      </c>
      <c r="BJ215" s="6" t="s">
        <v>21</v>
      </c>
      <c r="BK215" s="93">
        <f>$L$215*$K$215</f>
        <v>0</v>
      </c>
    </row>
    <row r="216" spans="2:63" s="6" customFormat="1" ht="23.25" customHeight="1">
      <c r="B216" s="23"/>
      <c r="C216" s="150"/>
      <c r="D216" s="150" t="s">
        <v>150</v>
      </c>
      <c r="E216" s="151"/>
      <c r="F216" s="218"/>
      <c r="G216" s="219"/>
      <c r="H216" s="219"/>
      <c r="I216" s="219"/>
      <c r="J216" s="152"/>
      <c r="K216" s="153"/>
      <c r="L216" s="212"/>
      <c r="M216" s="211"/>
      <c r="N216" s="213">
        <f>$BK$216</f>
        <v>0</v>
      </c>
      <c r="O216" s="211"/>
      <c r="P216" s="211"/>
      <c r="Q216" s="211"/>
      <c r="R216" s="25"/>
      <c r="T216" s="143"/>
      <c r="U216" s="154" t="s">
        <v>43</v>
      </c>
      <c r="V216" s="24"/>
      <c r="W216" s="24"/>
      <c r="X216" s="24"/>
      <c r="Y216" s="24"/>
      <c r="Z216" s="24"/>
      <c r="AA216" s="65"/>
      <c r="AT216" s="6" t="s">
        <v>357</v>
      </c>
      <c r="AU216" s="6" t="s">
        <v>21</v>
      </c>
      <c r="AY216" s="6" t="s">
        <v>357</v>
      </c>
      <c r="BE216" s="93">
        <f>IF($U$216="základní",$N$216,0)</f>
        <v>0</v>
      </c>
      <c r="BF216" s="93">
        <f>IF($U$216="snížená",$N$216,0)</f>
        <v>0</v>
      </c>
      <c r="BG216" s="93">
        <f>IF($U$216="zákl. přenesená",$N$216,0)</f>
        <v>0</v>
      </c>
      <c r="BH216" s="93">
        <f>IF($U$216="sníž. přenesená",$N$216,0)</f>
        <v>0</v>
      </c>
      <c r="BI216" s="93">
        <f>IF($U$216="nulová",$N$216,0)</f>
        <v>0</v>
      </c>
      <c r="BJ216" s="6" t="s">
        <v>21</v>
      </c>
      <c r="BK216" s="93">
        <f>$L$216*$K$216</f>
        <v>0</v>
      </c>
    </row>
    <row r="217" spans="2:63" s="6" customFormat="1" ht="23.25" customHeight="1">
      <c r="B217" s="23"/>
      <c r="C217" s="150"/>
      <c r="D217" s="150" t="s">
        <v>150</v>
      </c>
      <c r="E217" s="151"/>
      <c r="F217" s="218"/>
      <c r="G217" s="219"/>
      <c r="H217" s="219"/>
      <c r="I217" s="219"/>
      <c r="J217" s="152"/>
      <c r="K217" s="153"/>
      <c r="L217" s="212"/>
      <c r="M217" s="211"/>
      <c r="N217" s="213">
        <f>$BK$217</f>
        <v>0</v>
      </c>
      <c r="O217" s="211"/>
      <c r="P217" s="211"/>
      <c r="Q217" s="211"/>
      <c r="R217" s="25"/>
      <c r="T217" s="143"/>
      <c r="U217" s="154" t="s">
        <v>43</v>
      </c>
      <c r="V217" s="24"/>
      <c r="W217" s="24"/>
      <c r="X217" s="24"/>
      <c r="Y217" s="24"/>
      <c r="Z217" s="24"/>
      <c r="AA217" s="65"/>
      <c r="AT217" s="6" t="s">
        <v>357</v>
      </c>
      <c r="AU217" s="6" t="s">
        <v>21</v>
      </c>
      <c r="AY217" s="6" t="s">
        <v>357</v>
      </c>
      <c r="BE217" s="93">
        <f>IF($U$217="základní",$N$217,0)</f>
        <v>0</v>
      </c>
      <c r="BF217" s="93">
        <f>IF($U$217="snížená",$N$217,0)</f>
        <v>0</v>
      </c>
      <c r="BG217" s="93">
        <f>IF($U$217="zákl. přenesená",$N$217,0)</f>
        <v>0</v>
      </c>
      <c r="BH217" s="93">
        <f>IF($U$217="sníž. přenesená",$N$217,0)</f>
        <v>0</v>
      </c>
      <c r="BI217" s="93">
        <f>IF($U$217="nulová",$N$217,0)</f>
        <v>0</v>
      </c>
      <c r="BJ217" s="6" t="s">
        <v>21</v>
      </c>
      <c r="BK217" s="93">
        <f>$L$217*$K$217</f>
        <v>0</v>
      </c>
    </row>
    <row r="218" spans="2:63" s="6" customFormat="1" ht="23.25" customHeight="1">
      <c r="B218" s="23"/>
      <c r="C218" s="150"/>
      <c r="D218" s="150" t="s">
        <v>150</v>
      </c>
      <c r="E218" s="151"/>
      <c r="F218" s="218"/>
      <c r="G218" s="219"/>
      <c r="H218" s="219"/>
      <c r="I218" s="219"/>
      <c r="J218" s="152"/>
      <c r="K218" s="153"/>
      <c r="L218" s="212"/>
      <c r="M218" s="211"/>
      <c r="N218" s="213">
        <f>$BK$218</f>
        <v>0</v>
      </c>
      <c r="O218" s="211"/>
      <c r="P218" s="211"/>
      <c r="Q218" s="211"/>
      <c r="R218" s="25"/>
      <c r="T218" s="143"/>
      <c r="U218" s="154" t="s">
        <v>43</v>
      </c>
      <c r="V218" s="24"/>
      <c r="W218" s="24"/>
      <c r="X218" s="24"/>
      <c r="Y218" s="24"/>
      <c r="Z218" s="24"/>
      <c r="AA218" s="65"/>
      <c r="AT218" s="6" t="s">
        <v>357</v>
      </c>
      <c r="AU218" s="6" t="s">
        <v>21</v>
      </c>
      <c r="AY218" s="6" t="s">
        <v>357</v>
      </c>
      <c r="BE218" s="93">
        <f>IF($U$218="základní",$N$218,0)</f>
        <v>0</v>
      </c>
      <c r="BF218" s="93">
        <f>IF($U$218="snížená",$N$218,0)</f>
        <v>0</v>
      </c>
      <c r="BG218" s="93">
        <f>IF($U$218="zákl. přenesená",$N$218,0)</f>
        <v>0</v>
      </c>
      <c r="BH218" s="93">
        <f>IF($U$218="sníž. přenesená",$N$218,0)</f>
        <v>0</v>
      </c>
      <c r="BI218" s="93">
        <f>IF($U$218="nulová",$N$218,0)</f>
        <v>0</v>
      </c>
      <c r="BJ218" s="6" t="s">
        <v>21</v>
      </c>
      <c r="BK218" s="93">
        <f>$L$218*$K$218</f>
        <v>0</v>
      </c>
    </row>
    <row r="219" spans="2:63" s="6" customFormat="1" ht="23.25" customHeight="1">
      <c r="B219" s="23"/>
      <c r="C219" s="150"/>
      <c r="D219" s="150" t="s">
        <v>150</v>
      </c>
      <c r="E219" s="151"/>
      <c r="F219" s="218"/>
      <c r="G219" s="219"/>
      <c r="H219" s="219"/>
      <c r="I219" s="219"/>
      <c r="J219" s="152"/>
      <c r="K219" s="153"/>
      <c r="L219" s="212"/>
      <c r="M219" s="211"/>
      <c r="N219" s="213">
        <f>$BK$219</f>
        <v>0</v>
      </c>
      <c r="O219" s="211"/>
      <c r="P219" s="211"/>
      <c r="Q219" s="211"/>
      <c r="R219" s="25"/>
      <c r="T219" s="143"/>
      <c r="U219" s="154" t="s">
        <v>43</v>
      </c>
      <c r="V219" s="43"/>
      <c r="W219" s="43"/>
      <c r="X219" s="43"/>
      <c r="Y219" s="43"/>
      <c r="Z219" s="43"/>
      <c r="AA219" s="45"/>
      <c r="AT219" s="6" t="s">
        <v>357</v>
      </c>
      <c r="AU219" s="6" t="s">
        <v>21</v>
      </c>
      <c r="AY219" s="6" t="s">
        <v>357</v>
      </c>
      <c r="BE219" s="93">
        <f>IF($U$219="základní",$N$219,0)</f>
        <v>0</v>
      </c>
      <c r="BF219" s="93">
        <f>IF($U$219="snížená",$N$219,0)</f>
        <v>0</v>
      </c>
      <c r="BG219" s="93">
        <f>IF($U$219="zákl. přenesená",$N$219,0)</f>
        <v>0</v>
      </c>
      <c r="BH219" s="93">
        <f>IF($U$219="sníž. přenesená",$N$219,0)</f>
        <v>0</v>
      </c>
      <c r="BI219" s="93">
        <f>IF($U$219="nulová",$N$219,0)</f>
        <v>0</v>
      </c>
      <c r="BJ219" s="6" t="s">
        <v>21</v>
      </c>
      <c r="BK219" s="93">
        <f>$L$219*$K$219</f>
        <v>0</v>
      </c>
    </row>
    <row r="220" spans="2:18" s="6" customFormat="1" ht="7.5" customHeight="1">
      <c r="B220" s="46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8"/>
    </row>
    <row r="221" s="2" customFormat="1" ht="14.25" customHeight="1"/>
  </sheetData>
  <sheetProtection password="CC35" sheet="1" objects="1" scenarios="1" formatColumns="0" formatRows="0" sort="0" autoFilter="0"/>
  <mergeCells count="310">
    <mergeCell ref="S2:AC2"/>
    <mergeCell ref="N205:Q205"/>
    <mergeCell ref="N207:Q207"/>
    <mergeCell ref="N210:Q210"/>
    <mergeCell ref="N212:Q212"/>
    <mergeCell ref="N214:Q214"/>
    <mergeCell ref="H1:K1"/>
    <mergeCell ref="N165:Q165"/>
    <mergeCell ref="N171:Q171"/>
    <mergeCell ref="N186:Q186"/>
    <mergeCell ref="N192:Q192"/>
    <mergeCell ref="N199:Q199"/>
    <mergeCell ref="N200:Q200"/>
    <mergeCell ref="N131:Q131"/>
    <mergeCell ref="N132:Q132"/>
    <mergeCell ref="N133:Q133"/>
    <mergeCell ref="N152:Q152"/>
    <mergeCell ref="N154:Q154"/>
    <mergeCell ref="N157:Q157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3:I213"/>
    <mergeCell ref="L213:M213"/>
    <mergeCell ref="N213:Q213"/>
    <mergeCell ref="F215:I215"/>
    <mergeCell ref="L215:M215"/>
    <mergeCell ref="N215:Q215"/>
    <mergeCell ref="F209:I209"/>
    <mergeCell ref="L209:M209"/>
    <mergeCell ref="N209:Q209"/>
    <mergeCell ref="F211:I211"/>
    <mergeCell ref="L211:M211"/>
    <mergeCell ref="N211:Q211"/>
    <mergeCell ref="F206:I206"/>
    <mergeCell ref="L206:M206"/>
    <mergeCell ref="N206:Q206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3:I193"/>
    <mergeCell ref="L193:M193"/>
    <mergeCell ref="N193:Q193"/>
    <mergeCell ref="F194:I194"/>
    <mergeCell ref="L194:M194"/>
    <mergeCell ref="N194:Q194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5:I185"/>
    <mergeCell ref="L185:M185"/>
    <mergeCell ref="N185:Q185"/>
    <mergeCell ref="F187:I187"/>
    <mergeCell ref="L187:M187"/>
    <mergeCell ref="N187:Q187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0:I170"/>
    <mergeCell ref="L170:M170"/>
    <mergeCell ref="N170:Q170"/>
    <mergeCell ref="F172:I172"/>
    <mergeCell ref="L172:M172"/>
    <mergeCell ref="N172:Q172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6:I156"/>
    <mergeCell ref="L156:M156"/>
    <mergeCell ref="N156:Q156"/>
    <mergeCell ref="F158:I158"/>
    <mergeCell ref="L158:M158"/>
    <mergeCell ref="N158:Q158"/>
    <mergeCell ref="F153:I153"/>
    <mergeCell ref="L153:M153"/>
    <mergeCell ref="N153:Q153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23:P123"/>
    <mergeCell ref="M125:P125"/>
    <mergeCell ref="M127:Q127"/>
    <mergeCell ref="M128:Q128"/>
    <mergeCell ref="F130:I130"/>
    <mergeCell ref="L130:M130"/>
    <mergeCell ref="N130:Q130"/>
    <mergeCell ref="D111:H111"/>
    <mergeCell ref="N111:Q111"/>
    <mergeCell ref="N112:Q112"/>
    <mergeCell ref="L114:Q114"/>
    <mergeCell ref="C120:Q120"/>
    <mergeCell ref="F122:P122"/>
    <mergeCell ref="D108:H108"/>
    <mergeCell ref="N108:Q108"/>
    <mergeCell ref="D109:H109"/>
    <mergeCell ref="N109:Q109"/>
    <mergeCell ref="D110:H110"/>
    <mergeCell ref="N110:Q110"/>
    <mergeCell ref="N101:Q101"/>
    <mergeCell ref="N102:Q102"/>
    <mergeCell ref="N103:Q103"/>
    <mergeCell ref="N104:Q104"/>
    <mergeCell ref="N106:Q106"/>
    <mergeCell ref="D107:H107"/>
    <mergeCell ref="N107:Q107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15:D220">
      <formula1>"K,M"</formula1>
    </dataValidation>
    <dataValidation type="list" allowBlank="1" showInputMessage="1" showErrorMessage="1" error="Povoleny jsou hodnoty základní, snížená, zákl. přenesená, sníž. přenesená, nulová." sqref="U215:U22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28"/>
      <c r="B1" s="225"/>
      <c r="C1" s="225"/>
      <c r="D1" s="226" t="s">
        <v>1</v>
      </c>
      <c r="E1" s="225"/>
      <c r="F1" s="227" t="s">
        <v>364</v>
      </c>
      <c r="G1" s="227"/>
      <c r="H1" s="229" t="s">
        <v>365</v>
      </c>
      <c r="I1" s="229"/>
      <c r="J1" s="229"/>
      <c r="K1" s="229"/>
      <c r="L1" s="227" t="s">
        <v>366</v>
      </c>
      <c r="M1" s="225"/>
      <c r="N1" s="225"/>
      <c r="O1" s="226" t="s">
        <v>98</v>
      </c>
      <c r="P1" s="225"/>
      <c r="Q1" s="225"/>
      <c r="R1" s="225"/>
      <c r="S1" s="227" t="s">
        <v>367</v>
      </c>
      <c r="T1" s="227"/>
      <c r="U1" s="228"/>
      <c r="V1" s="2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55" t="s">
        <v>4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S2" s="195" t="s">
        <v>5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T2" s="2" t="s">
        <v>88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99</v>
      </c>
    </row>
    <row r="4" spans="2:46" s="2" customFormat="1" ht="37.5" customHeight="1">
      <c r="B4" s="10"/>
      <c r="C4" s="157" t="s">
        <v>100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2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16</v>
      </c>
      <c r="E6" s="11"/>
      <c r="F6" s="196" t="str">
        <f>'Rekapitulace stavby'!$K$6</f>
        <v>Rekonstukce komunikací v Klouzovech SO.02</v>
      </c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1"/>
      <c r="R6" s="12"/>
    </row>
    <row r="7" spans="2:18" s="6" customFormat="1" ht="37.5" customHeight="1">
      <c r="B7" s="23"/>
      <c r="C7" s="24"/>
      <c r="D7" s="17" t="s">
        <v>101</v>
      </c>
      <c r="E7" s="24"/>
      <c r="F7" s="163" t="s">
        <v>358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24"/>
      <c r="R7" s="25"/>
    </row>
    <row r="8" spans="2:18" s="6" customFormat="1" ht="15" customHeight="1">
      <c r="B8" s="23"/>
      <c r="C8" s="24"/>
      <c r="D8" s="18" t="s">
        <v>19</v>
      </c>
      <c r="E8" s="24"/>
      <c r="F8" s="16"/>
      <c r="G8" s="24"/>
      <c r="H8" s="24"/>
      <c r="I8" s="24"/>
      <c r="J8" s="24"/>
      <c r="K8" s="24"/>
      <c r="L8" s="24"/>
      <c r="M8" s="18" t="s">
        <v>20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22</v>
      </c>
      <c r="E9" s="24"/>
      <c r="F9" s="16" t="s">
        <v>23</v>
      </c>
      <c r="G9" s="24"/>
      <c r="H9" s="24"/>
      <c r="I9" s="24"/>
      <c r="J9" s="24"/>
      <c r="K9" s="24"/>
      <c r="L9" s="24"/>
      <c r="M9" s="18" t="s">
        <v>24</v>
      </c>
      <c r="N9" s="24"/>
      <c r="O9" s="197" t="str">
        <f>'Rekapitulace stavby'!$AN$8</f>
        <v>26.04.2018</v>
      </c>
      <c r="P9" s="175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28</v>
      </c>
      <c r="E11" s="24"/>
      <c r="F11" s="24"/>
      <c r="G11" s="24"/>
      <c r="H11" s="24"/>
      <c r="I11" s="24"/>
      <c r="J11" s="24"/>
      <c r="K11" s="24"/>
      <c r="L11" s="24"/>
      <c r="M11" s="18" t="s">
        <v>29</v>
      </c>
      <c r="N11" s="24"/>
      <c r="O11" s="162"/>
      <c r="P11" s="175"/>
      <c r="Q11" s="24"/>
      <c r="R11" s="25"/>
    </row>
    <row r="12" spans="2:18" s="6" customFormat="1" ht="18.75" customHeight="1">
      <c r="B12" s="23"/>
      <c r="C12" s="24"/>
      <c r="D12" s="24"/>
      <c r="E12" s="16" t="s">
        <v>30</v>
      </c>
      <c r="F12" s="24"/>
      <c r="G12" s="24"/>
      <c r="H12" s="24"/>
      <c r="I12" s="24"/>
      <c r="J12" s="24"/>
      <c r="K12" s="24"/>
      <c r="L12" s="24"/>
      <c r="M12" s="18" t="s">
        <v>31</v>
      </c>
      <c r="N12" s="24"/>
      <c r="O12" s="162"/>
      <c r="P12" s="175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32</v>
      </c>
      <c r="E14" s="24"/>
      <c r="F14" s="24"/>
      <c r="G14" s="24"/>
      <c r="H14" s="24"/>
      <c r="I14" s="24"/>
      <c r="J14" s="24"/>
      <c r="K14" s="24"/>
      <c r="L14" s="24"/>
      <c r="M14" s="18" t="s">
        <v>29</v>
      </c>
      <c r="N14" s="24"/>
      <c r="O14" s="198" t="str">
        <f>IF('Rekapitulace stavby'!$AN$13="","",'Rekapitulace stavby'!$AN$13)</f>
        <v>Vyplň údaj</v>
      </c>
      <c r="P14" s="175"/>
      <c r="Q14" s="24"/>
      <c r="R14" s="25"/>
    </row>
    <row r="15" spans="2:18" s="6" customFormat="1" ht="18.75" customHeight="1">
      <c r="B15" s="23"/>
      <c r="C15" s="24"/>
      <c r="D15" s="24"/>
      <c r="E15" s="198" t="str">
        <f>IF('Rekapitulace stavby'!$E$14="","",'Rekapitulace stavby'!$E$14)</f>
        <v>Vyplň údaj</v>
      </c>
      <c r="F15" s="175"/>
      <c r="G15" s="175"/>
      <c r="H15" s="175"/>
      <c r="I15" s="175"/>
      <c r="J15" s="175"/>
      <c r="K15" s="175"/>
      <c r="L15" s="175"/>
      <c r="M15" s="18" t="s">
        <v>31</v>
      </c>
      <c r="N15" s="24"/>
      <c r="O15" s="198" t="str">
        <f>IF('Rekapitulace stavby'!$AN$14="","",'Rekapitulace stavby'!$AN$14)</f>
        <v>Vyplň údaj</v>
      </c>
      <c r="P15" s="175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34</v>
      </c>
      <c r="E17" s="24"/>
      <c r="F17" s="24"/>
      <c r="G17" s="24"/>
      <c r="H17" s="24"/>
      <c r="I17" s="24"/>
      <c r="J17" s="24"/>
      <c r="K17" s="24"/>
      <c r="L17" s="24"/>
      <c r="M17" s="18" t="s">
        <v>29</v>
      </c>
      <c r="N17" s="24"/>
      <c r="O17" s="162"/>
      <c r="P17" s="175"/>
      <c r="Q17" s="24"/>
      <c r="R17" s="25"/>
    </row>
    <row r="18" spans="2:18" s="6" customFormat="1" ht="18.75" customHeight="1">
      <c r="B18" s="23"/>
      <c r="C18" s="24"/>
      <c r="D18" s="24"/>
      <c r="E18" s="16" t="s">
        <v>35</v>
      </c>
      <c r="F18" s="24"/>
      <c r="G18" s="24"/>
      <c r="H18" s="24"/>
      <c r="I18" s="24"/>
      <c r="J18" s="24"/>
      <c r="K18" s="24"/>
      <c r="L18" s="24"/>
      <c r="M18" s="18" t="s">
        <v>31</v>
      </c>
      <c r="N18" s="24"/>
      <c r="O18" s="162"/>
      <c r="P18" s="175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37</v>
      </c>
      <c r="E20" s="24"/>
      <c r="F20" s="24"/>
      <c r="G20" s="24"/>
      <c r="H20" s="24"/>
      <c r="I20" s="24"/>
      <c r="J20" s="24"/>
      <c r="K20" s="24"/>
      <c r="L20" s="24"/>
      <c r="M20" s="18" t="s">
        <v>29</v>
      </c>
      <c r="N20" s="24"/>
      <c r="O20" s="162"/>
      <c r="P20" s="175"/>
      <c r="Q20" s="24"/>
      <c r="R20" s="25"/>
    </row>
    <row r="21" spans="2:18" s="6" customFormat="1" ht="18.75" customHeight="1">
      <c r="B21" s="23"/>
      <c r="C21" s="24"/>
      <c r="D21" s="24"/>
      <c r="E21" s="16" t="s">
        <v>38</v>
      </c>
      <c r="F21" s="24"/>
      <c r="G21" s="24"/>
      <c r="H21" s="24"/>
      <c r="I21" s="24"/>
      <c r="J21" s="24"/>
      <c r="K21" s="24"/>
      <c r="L21" s="24"/>
      <c r="M21" s="18" t="s">
        <v>31</v>
      </c>
      <c r="N21" s="24"/>
      <c r="O21" s="162"/>
      <c r="P21" s="175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7.5" customHeight="1">
      <c r="B23" s="23"/>
      <c r="C23" s="24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24"/>
      <c r="R23" s="25"/>
    </row>
    <row r="24" spans="2:18" s="6" customFormat="1" ht="15" customHeight="1">
      <c r="B24" s="23"/>
      <c r="C24" s="24"/>
      <c r="D24" s="101" t="s">
        <v>103</v>
      </c>
      <c r="E24" s="24"/>
      <c r="F24" s="24"/>
      <c r="G24" s="24"/>
      <c r="H24" s="24"/>
      <c r="I24" s="24"/>
      <c r="J24" s="24"/>
      <c r="K24" s="24"/>
      <c r="L24" s="24"/>
      <c r="M24" s="165">
        <f>$N$88</f>
        <v>0</v>
      </c>
      <c r="N24" s="175"/>
      <c r="O24" s="175"/>
      <c r="P24" s="175"/>
      <c r="Q24" s="24"/>
      <c r="R24" s="25"/>
    </row>
    <row r="25" spans="2:18" s="6" customFormat="1" ht="15" customHeight="1">
      <c r="B25" s="23"/>
      <c r="C25" s="24"/>
      <c r="D25" s="22" t="s">
        <v>92</v>
      </c>
      <c r="E25" s="24"/>
      <c r="F25" s="24"/>
      <c r="G25" s="24"/>
      <c r="H25" s="24"/>
      <c r="I25" s="24"/>
      <c r="J25" s="24"/>
      <c r="K25" s="24"/>
      <c r="L25" s="24"/>
      <c r="M25" s="165">
        <f>$N$96</f>
        <v>0</v>
      </c>
      <c r="N25" s="175"/>
      <c r="O25" s="175"/>
      <c r="P25" s="175"/>
      <c r="Q25" s="24"/>
      <c r="R25" s="25"/>
    </row>
    <row r="26" spans="2:18" s="6" customFormat="1" ht="7.5" customHeight="1"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2:18" s="6" customFormat="1" ht="26.25" customHeight="1">
      <c r="B27" s="23"/>
      <c r="C27" s="24"/>
      <c r="D27" s="102" t="s">
        <v>41</v>
      </c>
      <c r="E27" s="24"/>
      <c r="F27" s="24"/>
      <c r="G27" s="24"/>
      <c r="H27" s="24"/>
      <c r="I27" s="24"/>
      <c r="J27" s="24"/>
      <c r="K27" s="24"/>
      <c r="L27" s="24"/>
      <c r="M27" s="199">
        <f>ROUND($M$24+$M$25,2)</f>
        <v>0</v>
      </c>
      <c r="N27" s="175"/>
      <c r="O27" s="175"/>
      <c r="P27" s="175"/>
      <c r="Q27" s="24"/>
      <c r="R27" s="25"/>
    </row>
    <row r="28" spans="2:18" s="6" customFormat="1" ht="7.5" customHeight="1">
      <c r="B28" s="23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24"/>
      <c r="R28" s="25"/>
    </row>
    <row r="29" spans="2:18" s="6" customFormat="1" ht="15" customHeight="1">
      <c r="B29" s="23"/>
      <c r="C29" s="24"/>
      <c r="D29" s="29" t="s">
        <v>42</v>
      </c>
      <c r="E29" s="29" t="s">
        <v>43</v>
      </c>
      <c r="F29" s="30">
        <v>0.21</v>
      </c>
      <c r="G29" s="103" t="s">
        <v>44</v>
      </c>
      <c r="H29" s="200">
        <f>ROUND((((SUM($BE$96:$BE$103)+SUM($BE$121:$BE$157))+SUM($BE$159:$BE$163))),2)</f>
        <v>0</v>
      </c>
      <c r="I29" s="175"/>
      <c r="J29" s="175"/>
      <c r="K29" s="24"/>
      <c r="L29" s="24"/>
      <c r="M29" s="200">
        <f>ROUND((((SUM($BE$96:$BE$103)+SUM($BE$121:$BE$157))*$F$29)+SUM($BE$159:$BE$163)*$F$29),2)</f>
        <v>0</v>
      </c>
      <c r="N29" s="175"/>
      <c r="O29" s="175"/>
      <c r="P29" s="175"/>
      <c r="Q29" s="24"/>
      <c r="R29" s="25"/>
    </row>
    <row r="30" spans="2:18" s="6" customFormat="1" ht="15" customHeight="1">
      <c r="B30" s="23"/>
      <c r="C30" s="24"/>
      <c r="D30" s="24"/>
      <c r="E30" s="29" t="s">
        <v>45</v>
      </c>
      <c r="F30" s="30">
        <v>0.15</v>
      </c>
      <c r="G30" s="103" t="s">
        <v>44</v>
      </c>
      <c r="H30" s="200">
        <f>ROUND((((SUM($BF$96:$BF$103)+SUM($BF$121:$BF$157))+SUM($BF$159:$BF$163))),2)</f>
        <v>0</v>
      </c>
      <c r="I30" s="175"/>
      <c r="J30" s="175"/>
      <c r="K30" s="24"/>
      <c r="L30" s="24"/>
      <c r="M30" s="200">
        <f>ROUND((((SUM($BF$96:$BF$103)+SUM($BF$121:$BF$157))*$F$30)+SUM($BF$159:$BF$163)*$F$30),2)</f>
        <v>0</v>
      </c>
      <c r="N30" s="175"/>
      <c r="O30" s="175"/>
      <c r="P30" s="175"/>
      <c r="Q30" s="24"/>
      <c r="R30" s="25"/>
    </row>
    <row r="31" spans="2:18" s="6" customFormat="1" ht="15" customHeight="1" hidden="1">
      <c r="B31" s="23"/>
      <c r="C31" s="24"/>
      <c r="D31" s="24"/>
      <c r="E31" s="29" t="s">
        <v>46</v>
      </c>
      <c r="F31" s="30">
        <v>0.21</v>
      </c>
      <c r="G31" s="103" t="s">
        <v>44</v>
      </c>
      <c r="H31" s="200">
        <f>ROUND((((SUM($BG$96:$BG$103)+SUM($BG$121:$BG$157))+SUM($BG$159:$BG$163))),2)</f>
        <v>0</v>
      </c>
      <c r="I31" s="175"/>
      <c r="J31" s="175"/>
      <c r="K31" s="24"/>
      <c r="L31" s="24"/>
      <c r="M31" s="200">
        <v>0</v>
      </c>
      <c r="N31" s="175"/>
      <c r="O31" s="175"/>
      <c r="P31" s="175"/>
      <c r="Q31" s="24"/>
      <c r="R31" s="25"/>
    </row>
    <row r="32" spans="2:18" s="6" customFormat="1" ht="15" customHeight="1" hidden="1">
      <c r="B32" s="23"/>
      <c r="C32" s="24"/>
      <c r="D32" s="24"/>
      <c r="E32" s="29" t="s">
        <v>47</v>
      </c>
      <c r="F32" s="30">
        <v>0.15</v>
      </c>
      <c r="G32" s="103" t="s">
        <v>44</v>
      </c>
      <c r="H32" s="200">
        <f>ROUND((((SUM($BH$96:$BH$103)+SUM($BH$121:$BH$157))+SUM($BH$159:$BH$163))),2)</f>
        <v>0</v>
      </c>
      <c r="I32" s="175"/>
      <c r="J32" s="175"/>
      <c r="K32" s="24"/>
      <c r="L32" s="24"/>
      <c r="M32" s="200">
        <v>0</v>
      </c>
      <c r="N32" s="175"/>
      <c r="O32" s="175"/>
      <c r="P32" s="175"/>
      <c r="Q32" s="24"/>
      <c r="R32" s="25"/>
    </row>
    <row r="33" spans="2:18" s="6" customFormat="1" ht="15" customHeight="1" hidden="1">
      <c r="B33" s="23"/>
      <c r="C33" s="24"/>
      <c r="D33" s="24"/>
      <c r="E33" s="29" t="s">
        <v>48</v>
      </c>
      <c r="F33" s="30">
        <v>0</v>
      </c>
      <c r="G33" s="103" t="s">
        <v>44</v>
      </c>
      <c r="H33" s="200">
        <f>ROUND((((SUM($BI$96:$BI$103)+SUM($BI$121:$BI$157))+SUM($BI$159:$BI$163))),2)</f>
        <v>0</v>
      </c>
      <c r="I33" s="175"/>
      <c r="J33" s="175"/>
      <c r="K33" s="24"/>
      <c r="L33" s="24"/>
      <c r="M33" s="200">
        <v>0</v>
      </c>
      <c r="N33" s="175"/>
      <c r="O33" s="175"/>
      <c r="P33" s="175"/>
      <c r="Q33" s="24"/>
      <c r="R33" s="25"/>
    </row>
    <row r="34" spans="2:18" s="6" customFormat="1" ht="7.5" customHeight="1"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2:18" s="6" customFormat="1" ht="26.25" customHeight="1">
      <c r="B35" s="23"/>
      <c r="C35" s="33"/>
      <c r="D35" s="34" t="s">
        <v>49</v>
      </c>
      <c r="E35" s="35"/>
      <c r="F35" s="35"/>
      <c r="G35" s="104" t="s">
        <v>50</v>
      </c>
      <c r="H35" s="36" t="s">
        <v>51</v>
      </c>
      <c r="I35" s="35"/>
      <c r="J35" s="35"/>
      <c r="K35" s="35"/>
      <c r="L35" s="173">
        <f>ROUND(SUM($M$27:$M$33),2)</f>
        <v>0</v>
      </c>
      <c r="M35" s="172"/>
      <c r="N35" s="172"/>
      <c r="O35" s="172"/>
      <c r="P35" s="174"/>
      <c r="Q35" s="33"/>
      <c r="R35" s="25"/>
    </row>
    <row r="36" spans="2:18" s="6" customFormat="1" ht="1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6" customFormat="1" ht="1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52</v>
      </c>
      <c r="E50" s="38"/>
      <c r="F50" s="38"/>
      <c r="G50" s="38"/>
      <c r="H50" s="39"/>
      <c r="I50" s="24"/>
      <c r="J50" s="37" t="s">
        <v>53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54</v>
      </c>
      <c r="E59" s="43"/>
      <c r="F59" s="43"/>
      <c r="G59" s="44" t="s">
        <v>55</v>
      </c>
      <c r="H59" s="45"/>
      <c r="I59" s="24"/>
      <c r="J59" s="42" t="s">
        <v>54</v>
      </c>
      <c r="K59" s="43"/>
      <c r="L59" s="43"/>
      <c r="M59" s="43"/>
      <c r="N59" s="44" t="s">
        <v>55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56</v>
      </c>
      <c r="E61" s="38"/>
      <c r="F61" s="38"/>
      <c r="G61" s="38"/>
      <c r="H61" s="39"/>
      <c r="I61" s="24"/>
      <c r="J61" s="37" t="s">
        <v>57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54</v>
      </c>
      <c r="E70" s="43"/>
      <c r="F70" s="43"/>
      <c r="G70" s="44" t="s">
        <v>55</v>
      </c>
      <c r="H70" s="45"/>
      <c r="I70" s="24"/>
      <c r="J70" s="42" t="s">
        <v>54</v>
      </c>
      <c r="K70" s="43"/>
      <c r="L70" s="43"/>
      <c r="M70" s="43"/>
      <c r="N70" s="44" t="s">
        <v>55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5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7"/>
    </row>
    <row r="76" spans="2:21" s="6" customFormat="1" ht="37.5" customHeight="1">
      <c r="B76" s="23"/>
      <c r="C76" s="157" t="s">
        <v>104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16</v>
      </c>
      <c r="D78" s="24"/>
      <c r="E78" s="24"/>
      <c r="F78" s="196" t="str">
        <f>$F$6</f>
        <v>Rekonstukce komunikací v Klouzovech SO.02</v>
      </c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24"/>
      <c r="R78" s="25"/>
      <c r="T78" s="24"/>
      <c r="U78" s="24"/>
    </row>
    <row r="79" spans="2:21" s="6" customFormat="1" ht="37.5" customHeight="1">
      <c r="B79" s="23"/>
      <c r="C79" s="57" t="s">
        <v>101</v>
      </c>
      <c r="D79" s="24"/>
      <c r="E79" s="24"/>
      <c r="F79" s="176" t="str">
        <f>$F$7</f>
        <v>klouzSO2V-2016 - Komunikace SO 02 - vjezdy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22</v>
      </c>
      <c r="D81" s="24"/>
      <c r="E81" s="24"/>
      <c r="F81" s="16" t="str">
        <f>$F$9</f>
        <v>Klouzovy</v>
      </c>
      <c r="G81" s="24"/>
      <c r="H81" s="24"/>
      <c r="I81" s="24"/>
      <c r="J81" s="24"/>
      <c r="K81" s="18" t="s">
        <v>24</v>
      </c>
      <c r="L81" s="24"/>
      <c r="M81" s="201" t="str">
        <f>IF($O$9="","",$O$9)</f>
        <v>26.04.2018</v>
      </c>
      <c r="N81" s="175"/>
      <c r="O81" s="175"/>
      <c r="P81" s="175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28</v>
      </c>
      <c r="D83" s="24"/>
      <c r="E83" s="24"/>
      <c r="F83" s="16" t="str">
        <f>$E$12</f>
        <v>Město Chotěboř</v>
      </c>
      <c r="G83" s="24"/>
      <c r="H83" s="24"/>
      <c r="I83" s="24"/>
      <c r="J83" s="24"/>
      <c r="K83" s="18" t="s">
        <v>34</v>
      </c>
      <c r="L83" s="24"/>
      <c r="M83" s="162" t="str">
        <f>$E$18</f>
        <v>GREGOR-projekt invest, s.r.o.</v>
      </c>
      <c r="N83" s="175"/>
      <c r="O83" s="175"/>
      <c r="P83" s="175"/>
      <c r="Q83" s="175"/>
      <c r="R83" s="25"/>
      <c r="T83" s="24"/>
      <c r="U83" s="24"/>
    </row>
    <row r="84" spans="2:21" s="6" customFormat="1" ht="15" customHeight="1">
      <c r="B84" s="23"/>
      <c r="C84" s="18" t="s">
        <v>32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37</v>
      </c>
      <c r="L84" s="24"/>
      <c r="M84" s="162" t="str">
        <f>$E$21</f>
        <v>Ing. Gregor</v>
      </c>
      <c r="N84" s="175"/>
      <c r="O84" s="175"/>
      <c r="P84" s="175"/>
      <c r="Q84" s="175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02" t="s">
        <v>105</v>
      </c>
      <c r="D86" s="194"/>
      <c r="E86" s="194"/>
      <c r="F86" s="194"/>
      <c r="G86" s="194"/>
      <c r="H86" s="33"/>
      <c r="I86" s="33"/>
      <c r="J86" s="33"/>
      <c r="K86" s="33"/>
      <c r="L86" s="33"/>
      <c r="M86" s="33"/>
      <c r="N86" s="202" t="s">
        <v>106</v>
      </c>
      <c r="O86" s="175"/>
      <c r="P86" s="175"/>
      <c r="Q86" s="175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107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191">
        <f>ROUND($N$121,2)</f>
        <v>0</v>
      </c>
      <c r="O88" s="175"/>
      <c r="P88" s="175"/>
      <c r="Q88" s="175"/>
      <c r="R88" s="25"/>
      <c r="T88" s="24"/>
      <c r="U88" s="24"/>
      <c r="AU88" s="6" t="s">
        <v>108</v>
      </c>
    </row>
    <row r="89" spans="2:21" s="76" customFormat="1" ht="25.5" customHeight="1">
      <c r="B89" s="108"/>
      <c r="C89" s="109"/>
      <c r="D89" s="109" t="s">
        <v>109</v>
      </c>
      <c r="E89" s="109"/>
      <c r="F89" s="109"/>
      <c r="G89" s="109"/>
      <c r="H89" s="109"/>
      <c r="I89" s="109"/>
      <c r="J89" s="109"/>
      <c r="K89" s="109"/>
      <c r="L89" s="109"/>
      <c r="M89" s="109"/>
      <c r="N89" s="203">
        <f>ROUND($N$122,2)</f>
        <v>0</v>
      </c>
      <c r="O89" s="204"/>
      <c r="P89" s="204"/>
      <c r="Q89" s="204"/>
      <c r="R89" s="110"/>
      <c r="T89" s="109"/>
      <c r="U89" s="109"/>
    </row>
    <row r="90" spans="2:21" s="111" customFormat="1" ht="21" customHeight="1">
      <c r="B90" s="112"/>
      <c r="C90" s="89"/>
      <c r="D90" s="89" t="s">
        <v>110</v>
      </c>
      <c r="E90" s="89"/>
      <c r="F90" s="89"/>
      <c r="G90" s="89"/>
      <c r="H90" s="89"/>
      <c r="I90" s="89"/>
      <c r="J90" s="89"/>
      <c r="K90" s="89"/>
      <c r="L90" s="89"/>
      <c r="M90" s="89"/>
      <c r="N90" s="189">
        <f>ROUND($N$123,2)</f>
        <v>0</v>
      </c>
      <c r="O90" s="205"/>
      <c r="P90" s="205"/>
      <c r="Q90" s="205"/>
      <c r="R90" s="113"/>
      <c r="T90" s="89"/>
      <c r="U90" s="89"/>
    </row>
    <row r="91" spans="2:21" s="111" customFormat="1" ht="21" customHeight="1">
      <c r="B91" s="112"/>
      <c r="C91" s="89"/>
      <c r="D91" s="89" t="s">
        <v>113</v>
      </c>
      <c r="E91" s="89"/>
      <c r="F91" s="89"/>
      <c r="G91" s="89"/>
      <c r="H91" s="89"/>
      <c r="I91" s="89"/>
      <c r="J91" s="89"/>
      <c r="K91" s="89"/>
      <c r="L91" s="89"/>
      <c r="M91" s="89"/>
      <c r="N91" s="189">
        <f>ROUND($N$138,2)</f>
        <v>0</v>
      </c>
      <c r="O91" s="205"/>
      <c r="P91" s="205"/>
      <c r="Q91" s="205"/>
      <c r="R91" s="113"/>
      <c r="T91" s="89"/>
      <c r="U91" s="89"/>
    </row>
    <row r="92" spans="2:21" s="111" customFormat="1" ht="21" customHeight="1">
      <c r="B92" s="112"/>
      <c r="C92" s="89"/>
      <c r="D92" s="89" t="s">
        <v>116</v>
      </c>
      <c r="E92" s="89"/>
      <c r="F92" s="89"/>
      <c r="G92" s="89"/>
      <c r="H92" s="89"/>
      <c r="I92" s="89"/>
      <c r="J92" s="89"/>
      <c r="K92" s="89"/>
      <c r="L92" s="89"/>
      <c r="M92" s="89"/>
      <c r="N92" s="189">
        <f>ROUND($N$144,2)</f>
        <v>0</v>
      </c>
      <c r="O92" s="205"/>
      <c r="P92" s="205"/>
      <c r="Q92" s="205"/>
      <c r="R92" s="113"/>
      <c r="T92" s="89"/>
      <c r="U92" s="89"/>
    </row>
    <row r="93" spans="2:21" s="111" customFormat="1" ht="21" customHeight="1">
      <c r="B93" s="112"/>
      <c r="C93" s="89"/>
      <c r="D93" s="89" t="s">
        <v>117</v>
      </c>
      <c r="E93" s="89"/>
      <c r="F93" s="89"/>
      <c r="G93" s="89"/>
      <c r="H93" s="89"/>
      <c r="I93" s="89"/>
      <c r="J93" s="89"/>
      <c r="K93" s="89"/>
      <c r="L93" s="89"/>
      <c r="M93" s="89"/>
      <c r="N93" s="189">
        <f>ROUND($N$151,2)</f>
        <v>0</v>
      </c>
      <c r="O93" s="205"/>
      <c r="P93" s="205"/>
      <c r="Q93" s="205"/>
      <c r="R93" s="113"/>
      <c r="T93" s="89"/>
      <c r="U93" s="89"/>
    </row>
    <row r="94" spans="2:21" s="76" customFormat="1" ht="22.5" customHeight="1">
      <c r="B94" s="108"/>
      <c r="C94" s="109"/>
      <c r="D94" s="109" t="s">
        <v>124</v>
      </c>
      <c r="E94" s="109"/>
      <c r="F94" s="109"/>
      <c r="G94" s="109"/>
      <c r="H94" s="109"/>
      <c r="I94" s="109"/>
      <c r="J94" s="109"/>
      <c r="K94" s="109"/>
      <c r="L94" s="109"/>
      <c r="M94" s="109"/>
      <c r="N94" s="206">
        <f>$N$158</f>
        <v>0</v>
      </c>
      <c r="O94" s="204"/>
      <c r="P94" s="204"/>
      <c r="Q94" s="204"/>
      <c r="R94" s="110"/>
      <c r="T94" s="109"/>
      <c r="U94" s="109"/>
    </row>
    <row r="95" spans="2:21" s="6" customFormat="1" ht="22.5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T95" s="24"/>
      <c r="U95" s="24"/>
    </row>
    <row r="96" spans="2:21" s="6" customFormat="1" ht="30" customHeight="1">
      <c r="B96" s="23"/>
      <c r="C96" s="71" t="s">
        <v>125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191">
        <f>ROUND($N$97+$N$98+$N$99+$N$100+$N$101+$N$102,2)</f>
        <v>0</v>
      </c>
      <c r="O96" s="175"/>
      <c r="P96" s="175"/>
      <c r="Q96" s="175"/>
      <c r="R96" s="25"/>
      <c r="T96" s="114"/>
      <c r="U96" s="115" t="s">
        <v>42</v>
      </c>
    </row>
    <row r="97" spans="2:62" s="6" customFormat="1" ht="18.75" customHeight="1">
      <c r="B97" s="23"/>
      <c r="C97" s="24"/>
      <c r="D97" s="190" t="s">
        <v>126</v>
      </c>
      <c r="E97" s="175"/>
      <c r="F97" s="175"/>
      <c r="G97" s="175"/>
      <c r="H97" s="175"/>
      <c r="I97" s="24"/>
      <c r="J97" s="24"/>
      <c r="K97" s="24"/>
      <c r="L97" s="24"/>
      <c r="M97" s="24"/>
      <c r="N97" s="188">
        <f>ROUND($N$88*$T$97,2)</f>
        <v>0</v>
      </c>
      <c r="O97" s="175"/>
      <c r="P97" s="175"/>
      <c r="Q97" s="175"/>
      <c r="R97" s="25"/>
      <c r="T97" s="116"/>
      <c r="U97" s="117" t="s">
        <v>43</v>
      </c>
      <c r="AY97" s="6" t="s">
        <v>127</v>
      </c>
      <c r="BE97" s="93">
        <f>IF($U$97="základní",$N$97,0)</f>
        <v>0</v>
      </c>
      <c r="BF97" s="93">
        <f>IF($U$97="snížená",$N$97,0)</f>
        <v>0</v>
      </c>
      <c r="BG97" s="93">
        <f>IF($U$97="zákl. přenesená",$N$97,0)</f>
        <v>0</v>
      </c>
      <c r="BH97" s="93">
        <f>IF($U$97="sníž. přenesená",$N$97,0)</f>
        <v>0</v>
      </c>
      <c r="BI97" s="93">
        <f>IF($U$97="nulová",$N$97,0)</f>
        <v>0</v>
      </c>
      <c r="BJ97" s="6" t="s">
        <v>21</v>
      </c>
    </row>
    <row r="98" spans="2:62" s="6" customFormat="1" ht="18.75" customHeight="1">
      <c r="B98" s="23"/>
      <c r="C98" s="24"/>
      <c r="D98" s="190" t="s">
        <v>128</v>
      </c>
      <c r="E98" s="175"/>
      <c r="F98" s="175"/>
      <c r="G98" s="175"/>
      <c r="H98" s="175"/>
      <c r="I98" s="24"/>
      <c r="J98" s="24"/>
      <c r="K98" s="24"/>
      <c r="L98" s="24"/>
      <c r="M98" s="24"/>
      <c r="N98" s="188">
        <f>ROUND($N$88*$T$98,2)</f>
        <v>0</v>
      </c>
      <c r="O98" s="175"/>
      <c r="P98" s="175"/>
      <c r="Q98" s="175"/>
      <c r="R98" s="25"/>
      <c r="T98" s="116"/>
      <c r="U98" s="117" t="s">
        <v>43</v>
      </c>
      <c r="AY98" s="6" t="s">
        <v>127</v>
      </c>
      <c r="BE98" s="93">
        <f>IF($U$98="základní",$N$98,0)</f>
        <v>0</v>
      </c>
      <c r="BF98" s="93">
        <f>IF($U$98="snížená",$N$98,0)</f>
        <v>0</v>
      </c>
      <c r="BG98" s="93">
        <f>IF($U$98="zákl. přenesená",$N$98,0)</f>
        <v>0</v>
      </c>
      <c r="BH98" s="93">
        <f>IF($U$98="sníž. přenesená",$N$98,0)</f>
        <v>0</v>
      </c>
      <c r="BI98" s="93">
        <f>IF($U$98="nulová",$N$98,0)</f>
        <v>0</v>
      </c>
      <c r="BJ98" s="6" t="s">
        <v>21</v>
      </c>
    </row>
    <row r="99" spans="2:62" s="6" customFormat="1" ht="18.75" customHeight="1">
      <c r="B99" s="23"/>
      <c r="C99" s="24"/>
      <c r="D99" s="190" t="s">
        <v>129</v>
      </c>
      <c r="E99" s="175"/>
      <c r="F99" s="175"/>
      <c r="G99" s="175"/>
      <c r="H99" s="175"/>
      <c r="I99" s="24"/>
      <c r="J99" s="24"/>
      <c r="K99" s="24"/>
      <c r="L99" s="24"/>
      <c r="M99" s="24"/>
      <c r="N99" s="188">
        <f>ROUND($N$88*$T$99,2)</f>
        <v>0</v>
      </c>
      <c r="O99" s="175"/>
      <c r="P99" s="175"/>
      <c r="Q99" s="175"/>
      <c r="R99" s="25"/>
      <c r="T99" s="116"/>
      <c r="U99" s="117" t="s">
        <v>43</v>
      </c>
      <c r="AY99" s="6" t="s">
        <v>127</v>
      </c>
      <c r="BE99" s="93">
        <f>IF($U$99="základní",$N$99,0)</f>
        <v>0</v>
      </c>
      <c r="BF99" s="93">
        <f>IF($U$99="snížená",$N$99,0)</f>
        <v>0</v>
      </c>
      <c r="BG99" s="93">
        <f>IF($U$99="zákl. přenesená",$N$99,0)</f>
        <v>0</v>
      </c>
      <c r="BH99" s="93">
        <f>IF($U$99="sníž. přenesená",$N$99,0)</f>
        <v>0</v>
      </c>
      <c r="BI99" s="93">
        <f>IF($U$99="nulová",$N$99,0)</f>
        <v>0</v>
      </c>
      <c r="BJ99" s="6" t="s">
        <v>21</v>
      </c>
    </row>
    <row r="100" spans="2:62" s="6" customFormat="1" ht="18.75" customHeight="1">
      <c r="B100" s="23"/>
      <c r="C100" s="24"/>
      <c r="D100" s="190" t="s">
        <v>130</v>
      </c>
      <c r="E100" s="175"/>
      <c r="F100" s="175"/>
      <c r="G100" s="175"/>
      <c r="H100" s="175"/>
      <c r="I100" s="24"/>
      <c r="J100" s="24"/>
      <c r="K100" s="24"/>
      <c r="L100" s="24"/>
      <c r="M100" s="24"/>
      <c r="N100" s="188">
        <f>ROUND($N$88*$T$100,2)</f>
        <v>0</v>
      </c>
      <c r="O100" s="175"/>
      <c r="P100" s="175"/>
      <c r="Q100" s="175"/>
      <c r="R100" s="25"/>
      <c r="T100" s="116"/>
      <c r="U100" s="117" t="s">
        <v>43</v>
      </c>
      <c r="AY100" s="6" t="s">
        <v>127</v>
      </c>
      <c r="BE100" s="93">
        <f>IF($U$100="základní",$N$100,0)</f>
        <v>0</v>
      </c>
      <c r="BF100" s="93">
        <f>IF($U$100="snížená",$N$100,0)</f>
        <v>0</v>
      </c>
      <c r="BG100" s="93">
        <f>IF($U$100="zákl. přenesená",$N$100,0)</f>
        <v>0</v>
      </c>
      <c r="BH100" s="93">
        <f>IF($U$100="sníž. přenesená",$N$100,0)</f>
        <v>0</v>
      </c>
      <c r="BI100" s="93">
        <f>IF($U$100="nulová",$N$100,0)</f>
        <v>0</v>
      </c>
      <c r="BJ100" s="6" t="s">
        <v>21</v>
      </c>
    </row>
    <row r="101" spans="2:62" s="6" customFormat="1" ht="18.75" customHeight="1">
      <c r="B101" s="23"/>
      <c r="C101" s="24"/>
      <c r="D101" s="190" t="s">
        <v>131</v>
      </c>
      <c r="E101" s="175"/>
      <c r="F101" s="175"/>
      <c r="G101" s="175"/>
      <c r="H101" s="175"/>
      <c r="I101" s="24"/>
      <c r="J101" s="24"/>
      <c r="K101" s="24"/>
      <c r="L101" s="24"/>
      <c r="M101" s="24"/>
      <c r="N101" s="188">
        <f>ROUND($N$88*$T$101,2)</f>
        <v>0</v>
      </c>
      <c r="O101" s="175"/>
      <c r="P101" s="175"/>
      <c r="Q101" s="175"/>
      <c r="R101" s="25"/>
      <c r="T101" s="116"/>
      <c r="U101" s="117" t="s">
        <v>43</v>
      </c>
      <c r="AY101" s="6" t="s">
        <v>127</v>
      </c>
      <c r="BE101" s="93">
        <f>IF($U$101="základní",$N$101,0)</f>
        <v>0</v>
      </c>
      <c r="BF101" s="93">
        <f>IF($U$101="snížená",$N$101,0)</f>
        <v>0</v>
      </c>
      <c r="BG101" s="93">
        <f>IF($U$101="zákl. přenesená",$N$101,0)</f>
        <v>0</v>
      </c>
      <c r="BH101" s="93">
        <f>IF($U$101="sníž. přenesená",$N$101,0)</f>
        <v>0</v>
      </c>
      <c r="BI101" s="93">
        <f>IF($U$101="nulová",$N$101,0)</f>
        <v>0</v>
      </c>
      <c r="BJ101" s="6" t="s">
        <v>21</v>
      </c>
    </row>
    <row r="102" spans="2:62" s="6" customFormat="1" ht="18.75" customHeight="1">
      <c r="B102" s="23"/>
      <c r="C102" s="24"/>
      <c r="D102" s="89" t="s">
        <v>132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188">
        <f>ROUND($N$88*$T$102,2)</f>
        <v>0</v>
      </c>
      <c r="O102" s="175"/>
      <c r="P102" s="175"/>
      <c r="Q102" s="175"/>
      <c r="R102" s="25"/>
      <c r="T102" s="118"/>
      <c r="U102" s="119" t="s">
        <v>43</v>
      </c>
      <c r="AY102" s="6" t="s">
        <v>133</v>
      </c>
      <c r="BE102" s="93">
        <f>IF($U$102="základní",$N$102,0)</f>
        <v>0</v>
      </c>
      <c r="BF102" s="93">
        <f>IF($U$102="snížená",$N$102,0)</f>
        <v>0</v>
      </c>
      <c r="BG102" s="93">
        <f>IF($U$102="zákl. přenesená",$N$102,0)</f>
        <v>0</v>
      </c>
      <c r="BH102" s="93">
        <f>IF($U$102="sníž. přenesená",$N$102,0)</f>
        <v>0</v>
      </c>
      <c r="BI102" s="93">
        <f>IF($U$102="nulová",$N$102,0)</f>
        <v>0</v>
      </c>
      <c r="BJ102" s="6" t="s">
        <v>21</v>
      </c>
    </row>
    <row r="103" spans="2:21" s="6" customFormat="1" ht="14.25" customHeight="1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/>
      <c r="T103" s="24"/>
      <c r="U103" s="24"/>
    </row>
    <row r="104" spans="2:21" s="6" customFormat="1" ht="30" customHeight="1">
      <c r="B104" s="23"/>
      <c r="C104" s="100" t="s">
        <v>97</v>
      </c>
      <c r="D104" s="33"/>
      <c r="E104" s="33"/>
      <c r="F104" s="33"/>
      <c r="G104" s="33"/>
      <c r="H104" s="33"/>
      <c r="I104" s="33"/>
      <c r="J104" s="33"/>
      <c r="K104" s="33"/>
      <c r="L104" s="193">
        <f>ROUND(SUM($N$88+$N$96),2)</f>
        <v>0</v>
      </c>
      <c r="M104" s="194"/>
      <c r="N104" s="194"/>
      <c r="O104" s="194"/>
      <c r="P104" s="194"/>
      <c r="Q104" s="194"/>
      <c r="R104" s="25"/>
      <c r="T104" s="24"/>
      <c r="U104" s="24"/>
    </row>
    <row r="105" spans="2:21" s="6" customFormat="1" ht="7.5" customHeight="1"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8"/>
      <c r="T105" s="24"/>
      <c r="U105" s="24"/>
    </row>
    <row r="109" spans="2:18" s="6" customFormat="1" ht="7.5" customHeight="1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1"/>
    </row>
    <row r="110" spans="2:18" s="6" customFormat="1" ht="37.5" customHeight="1">
      <c r="B110" s="23"/>
      <c r="C110" s="157" t="s">
        <v>134</v>
      </c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25"/>
    </row>
    <row r="111" spans="2:18" s="6" customFormat="1" ht="7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</row>
    <row r="112" spans="2:18" s="6" customFormat="1" ht="30.75" customHeight="1">
      <c r="B112" s="23"/>
      <c r="C112" s="18" t="s">
        <v>16</v>
      </c>
      <c r="D112" s="24"/>
      <c r="E112" s="24"/>
      <c r="F112" s="196" t="str">
        <f>$F$6</f>
        <v>Rekonstukce komunikací v Klouzovech SO.02</v>
      </c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24"/>
      <c r="R112" s="25"/>
    </row>
    <row r="113" spans="2:18" s="6" customFormat="1" ht="37.5" customHeight="1">
      <c r="B113" s="23"/>
      <c r="C113" s="57" t="s">
        <v>101</v>
      </c>
      <c r="D113" s="24"/>
      <c r="E113" s="24"/>
      <c r="F113" s="176" t="str">
        <f>$F$7</f>
        <v>klouzSO2V-2016 - Komunikace SO 02 - vjezdy</v>
      </c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24"/>
      <c r="R113" s="25"/>
    </row>
    <row r="114" spans="2:18" s="6" customFormat="1" ht="7.5" customHeight="1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</row>
    <row r="115" spans="2:18" s="6" customFormat="1" ht="18.75" customHeight="1">
      <c r="B115" s="23"/>
      <c r="C115" s="18" t="s">
        <v>22</v>
      </c>
      <c r="D115" s="24"/>
      <c r="E115" s="24"/>
      <c r="F115" s="16" t="str">
        <f>$F$9</f>
        <v>Klouzovy</v>
      </c>
      <c r="G115" s="24"/>
      <c r="H115" s="24"/>
      <c r="I115" s="24"/>
      <c r="J115" s="24"/>
      <c r="K115" s="18" t="s">
        <v>24</v>
      </c>
      <c r="L115" s="24"/>
      <c r="M115" s="201" t="str">
        <f>IF($O$9="","",$O$9)</f>
        <v>26.04.2018</v>
      </c>
      <c r="N115" s="175"/>
      <c r="O115" s="175"/>
      <c r="P115" s="175"/>
      <c r="Q115" s="24"/>
      <c r="R115" s="25"/>
    </row>
    <row r="116" spans="2:18" s="6" customFormat="1" ht="7.5" customHeight="1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5"/>
    </row>
    <row r="117" spans="2:18" s="6" customFormat="1" ht="15.75" customHeight="1">
      <c r="B117" s="23"/>
      <c r="C117" s="18" t="s">
        <v>28</v>
      </c>
      <c r="D117" s="24"/>
      <c r="E117" s="24"/>
      <c r="F117" s="16" t="str">
        <f>$E$12</f>
        <v>Město Chotěboř</v>
      </c>
      <c r="G117" s="24"/>
      <c r="H117" s="24"/>
      <c r="I117" s="24"/>
      <c r="J117" s="24"/>
      <c r="K117" s="18" t="s">
        <v>34</v>
      </c>
      <c r="L117" s="24"/>
      <c r="M117" s="162" t="str">
        <f>$E$18</f>
        <v>GREGOR-projekt invest, s.r.o.</v>
      </c>
      <c r="N117" s="175"/>
      <c r="O117" s="175"/>
      <c r="P117" s="175"/>
      <c r="Q117" s="175"/>
      <c r="R117" s="25"/>
    </row>
    <row r="118" spans="2:18" s="6" customFormat="1" ht="15" customHeight="1">
      <c r="B118" s="23"/>
      <c r="C118" s="18" t="s">
        <v>32</v>
      </c>
      <c r="D118" s="24"/>
      <c r="E118" s="24"/>
      <c r="F118" s="16" t="str">
        <f>IF($E$15="","",$E$15)</f>
        <v>Vyplň údaj</v>
      </c>
      <c r="G118" s="24"/>
      <c r="H118" s="24"/>
      <c r="I118" s="24"/>
      <c r="J118" s="24"/>
      <c r="K118" s="18" t="s">
        <v>37</v>
      </c>
      <c r="L118" s="24"/>
      <c r="M118" s="162" t="str">
        <f>$E$21</f>
        <v>Ing. Gregor</v>
      </c>
      <c r="N118" s="175"/>
      <c r="O118" s="175"/>
      <c r="P118" s="175"/>
      <c r="Q118" s="175"/>
      <c r="R118" s="25"/>
    </row>
    <row r="119" spans="2:18" s="6" customFormat="1" ht="11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</row>
    <row r="120" spans="2:27" s="120" customFormat="1" ht="30" customHeight="1">
      <c r="B120" s="121"/>
      <c r="C120" s="122" t="s">
        <v>135</v>
      </c>
      <c r="D120" s="123" t="s">
        <v>136</v>
      </c>
      <c r="E120" s="123" t="s">
        <v>60</v>
      </c>
      <c r="F120" s="207" t="s">
        <v>137</v>
      </c>
      <c r="G120" s="208"/>
      <c r="H120" s="208"/>
      <c r="I120" s="208"/>
      <c r="J120" s="123" t="s">
        <v>138</v>
      </c>
      <c r="K120" s="123" t="s">
        <v>139</v>
      </c>
      <c r="L120" s="207" t="s">
        <v>140</v>
      </c>
      <c r="M120" s="208"/>
      <c r="N120" s="207" t="s">
        <v>141</v>
      </c>
      <c r="O120" s="208"/>
      <c r="P120" s="208"/>
      <c r="Q120" s="209"/>
      <c r="R120" s="124"/>
      <c r="T120" s="66" t="s">
        <v>142</v>
      </c>
      <c r="U120" s="67" t="s">
        <v>42</v>
      </c>
      <c r="V120" s="67" t="s">
        <v>143</v>
      </c>
      <c r="W120" s="67" t="s">
        <v>144</v>
      </c>
      <c r="X120" s="67" t="s">
        <v>145</v>
      </c>
      <c r="Y120" s="67" t="s">
        <v>146</v>
      </c>
      <c r="Z120" s="67" t="s">
        <v>147</v>
      </c>
      <c r="AA120" s="68" t="s">
        <v>148</v>
      </c>
    </row>
    <row r="121" spans="2:63" s="6" customFormat="1" ht="30" customHeight="1">
      <c r="B121" s="23"/>
      <c r="C121" s="71" t="s">
        <v>103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20">
        <f>$BK$121</f>
        <v>0</v>
      </c>
      <c r="O121" s="175"/>
      <c r="P121" s="175"/>
      <c r="Q121" s="175"/>
      <c r="R121" s="25"/>
      <c r="T121" s="70"/>
      <c r="U121" s="38"/>
      <c r="V121" s="38"/>
      <c r="W121" s="125">
        <f>$W$122+$W$158</f>
        <v>108.73783</v>
      </c>
      <c r="X121" s="38"/>
      <c r="Y121" s="125">
        <f>$Y$122+$Y$158</f>
        <v>0.8037436</v>
      </c>
      <c r="Z121" s="38"/>
      <c r="AA121" s="126">
        <f>$AA$122+$AA$158</f>
        <v>18.181200000000004</v>
      </c>
      <c r="AT121" s="6" t="s">
        <v>77</v>
      </c>
      <c r="AU121" s="6" t="s">
        <v>108</v>
      </c>
      <c r="BK121" s="127">
        <f>$BK$122+$BK$158</f>
        <v>0</v>
      </c>
    </row>
    <row r="122" spans="2:63" s="128" customFormat="1" ht="37.5" customHeight="1">
      <c r="B122" s="129"/>
      <c r="C122" s="130"/>
      <c r="D122" s="131" t="s">
        <v>109</v>
      </c>
      <c r="E122" s="130"/>
      <c r="F122" s="130"/>
      <c r="G122" s="130"/>
      <c r="H122" s="130"/>
      <c r="I122" s="130"/>
      <c r="J122" s="130"/>
      <c r="K122" s="130"/>
      <c r="L122" s="130"/>
      <c r="M122" s="130"/>
      <c r="N122" s="206">
        <f>$BK$122</f>
        <v>0</v>
      </c>
      <c r="O122" s="221"/>
      <c r="P122" s="221"/>
      <c r="Q122" s="221"/>
      <c r="R122" s="132"/>
      <c r="T122" s="133"/>
      <c r="U122" s="130"/>
      <c r="V122" s="130"/>
      <c r="W122" s="134">
        <f>$W$123+$W$138+$W$144+$W$151</f>
        <v>108.73783</v>
      </c>
      <c r="X122" s="130"/>
      <c r="Y122" s="134">
        <f>$Y$123+$Y$138+$Y$144+$Y$151</f>
        <v>0.8037436</v>
      </c>
      <c r="Z122" s="130"/>
      <c r="AA122" s="135">
        <f>$AA$123+$AA$138+$AA$144+$AA$151</f>
        <v>18.181200000000004</v>
      </c>
      <c r="AR122" s="136" t="s">
        <v>21</v>
      </c>
      <c r="AT122" s="136" t="s">
        <v>77</v>
      </c>
      <c r="AU122" s="136" t="s">
        <v>78</v>
      </c>
      <c r="AY122" s="136" t="s">
        <v>149</v>
      </c>
      <c r="BK122" s="137">
        <f>$BK$123+$BK$138+$BK$144+$BK$151</f>
        <v>0</v>
      </c>
    </row>
    <row r="123" spans="2:63" s="128" customFormat="1" ht="21" customHeight="1">
      <c r="B123" s="129"/>
      <c r="C123" s="130"/>
      <c r="D123" s="138" t="s">
        <v>110</v>
      </c>
      <c r="E123" s="130"/>
      <c r="F123" s="130"/>
      <c r="G123" s="130"/>
      <c r="H123" s="130"/>
      <c r="I123" s="130"/>
      <c r="J123" s="130"/>
      <c r="K123" s="130"/>
      <c r="L123" s="130"/>
      <c r="M123" s="130"/>
      <c r="N123" s="222">
        <f>$BK$123</f>
        <v>0</v>
      </c>
      <c r="O123" s="221"/>
      <c r="P123" s="221"/>
      <c r="Q123" s="221"/>
      <c r="R123" s="132"/>
      <c r="T123" s="133"/>
      <c r="U123" s="130"/>
      <c r="V123" s="130"/>
      <c r="W123" s="134">
        <f>SUM($W$124:$W$137)</f>
        <v>74.32266</v>
      </c>
      <c r="X123" s="130"/>
      <c r="Y123" s="134">
        <f>SUM($Y$124:$Y$137)</f>
        <v>0</v>
      </c>
      <c r="Z123" s="130"/>
      <c r="AA123" s="135">
        <f>SUM($AA$124:$AA$137)</f>
        <v>18.181200000000004</v>
      </c>
      <c r="AR123" s="136" t="s">
        <v>21</v>
      </c>
      <c r="AT123" s="136" t="s">
        <v>77</v>
      </c>
      <c r="AU123" s="136" t="s">
        <v>21</v>
      </c>
      <c r="AY123" s="136" t="s">
        <v>149</v>
      </c>
      <c r="BK123" s="137">
        <f>SUM($BK$124:$BK$137)</f>
        <v>0</v>
      </c>
    </row>
    <row r="124" spans="2:64" s="6" customFormat="1" ht="27" customHeight="1">
      <c r="B124" s="23"/>
      <c r="C124" s="139" t="s">
        <v>21</v>
      </c>
      <c r="D124" s="139" t="s">
        <v>150</v>
      </c>
      <c r="E124" s="140" t="s">
        <v>151</v>
      </c>
      <c r="F124" s="210" t="s">
        <v>152</v>
      </c>
      <c r="G124" s="211"/>
      <c r="H124" s="211"/>
      <c r="I124" s="211"/>
      <c r="J124" s="141" t="s">
        <v>153</v>
      </c>
      <c r="K124" s="142">
        <v>32.7</v>
      </c>
      <c r="L124" s="212">
        <v>0</v>
      </c>
      <c r="M124" s="211"/>
      <c r="N124" s="213">
        <f>ROUND($L$124*$K$124,2)</f>
        <v>0</v>
      </c>
      <c r="O124" s="211"/>
      <c r="P124" s="211"/>
      <c r="Q124" s="211"/>
      <c r="R124" s="25"/>
      <c r="T124" s="143"/>
      <c r="U124" s="31" t="s">
        <v>43</v>
      </c>
      <c r="V124" s="144">
        <v>0.76</v>
      </c>
      <c r="W124" s="144">
        <f>$V$124*$K$124</f>
        <v>24.852000000000004</v>
      </c>
      <c r="X124" s="144">
        <v>0</v>
      </c>
      <c r="Y124" s="144">
        <f>$X$124*$K$124</f>
        <v>0</v>
      </c>
      <c r="Z124" s="144">
        <v>0.24</v>
      </c>
      <c r="AA124" s="145">
        <f>$Z$124*$K$124</f>
        <v>7.848000000000001</v>
      </c>
      <c r="AR124" s="6" t="s">
        <v>154</v>
      </c>
      <c r="AT124" s="6" t="s">
        <v>150</v>
      </c>
      <c r="AU124" s="6" t="s">
        <v>99</v>
      </c>
      <c r="AY124" s="6" t="s">
        <v>149</v>
      </c>
      <c r="BE124" s="93">
        <f>IF($U$124="základní",$N$124,0)</f>
        <v>0</v>
      </c>
      <c r="BF124" s="93">
        <f>IF($U$124="snížená",$N$124,0)</f>
        <v>0</v>
      </c>
      <c r="BG124" s="93">
        <f>IF($U$124="zákl. přenesená",$N$124,0)</f>
        <v>0</v>
      </c>
      <c r="BH124" s="93">
        <f>IF($U$124="sníž. přenesená",$N$124,0)</f>
        <v>0</v>
      </c>
      <c r="BI124" s="93">
        <f>IF($U$124="nulová",$N$124,0)</f>
        <v>0</v>
      </c>
      <c r="BJ124" s="6" t="s">
        <v>21</v>
      </c>
      <c r="BK124" s="93">
        <f>ROUND($L$124*$K$124,2)</f>
        <v>0</v>
      </c>
      <c r="BL124" s="6" t="s">
        <v>154</v>
      </c>
    </row>
    <row r="125" spans="2:64" s="6" customFormat="1" ht="27" customHeight="1">
      <c r="B125" s="23"/>
      <c r="C125" s="139" t="s">
        <v>99</v>
      </c>
      <c r="D125" s="139" t="s">
        <v>150</v>
      </c>
      <c r="E125" s="140" t="s">
        <v>155</v>
      </c>
      <c r="F125" s="210" t="s">
        <v>156</v>
      </c>
      <c r="G125" s="211"/>
      <c r="H125" s="211"/>
      <c r="I125" s="211"/>
      <c r="J125" s="141" t="s">
        <v>153</v>
      </c>
      <c r="K125" s="142">
        <v>32.7</v>
      </c>
      <c r="L125" s="212">
        <v>0</v>
      </c>
      <c r="M125" s="211"/>
      <c r="N125" s="213">
        <f>ROUND($L$125*$K$125,2)</f>
        <v>0</v>
      </c>
      <c r="O125" s="211"/>
      <c r="P125" s="211"/>
      <c r="Q125" s="211"/>
      <c r="R125" s="25"/>
      <c r="T125" s="143"/>
      <c r="U125" s="31" t="s">
        <v>43</v>
      </c>
      <c r="V125" s="144">
        <v>0.688</v>
      </c>
      <c r="W125" s="144">
        <f>$V$125*$K$125</f>
        <v>22.4976</v>
      </c>
      <c r="X125" s="144">
        <v>0</v>
      </c>
      <c r="Y125" s="144">
        <f>$X$125*$K$125</f>
        <v>0</v>
      </c>
      <c r="Z125" s="144">
        <v>0.316</v>
      </c>
      <c r="AA125" s="145">
        <f>$Z$125*$K$125</f>
        <v>10.333200000000001</v>
      </c>
      <c r="AR125" s="6" t="s">
        <v>154</v>
      </c>
      <c r="AT125" s="6" t="s">
        <v>150</v>
      </c>
      <c r="AU125" s="6" t="s">
        <v>99</v>
      </c>
      <c r="AY125" s="6" t="s">
        <v>149</v>
      </c>
      <c r="BE125" s="93">
        <f>IF($U$125="základní",$N$125,0)</f>
        <v>0</v>
      </c>
      <c r="BF125" s="93">
        <f>IF($U$125="snížená",$N$125,0)</f>
        <v>0</v>
      </c>
      <c r="BG125" s="93">
        <f>IF($U$125="zákl. přenesená",$N$125,0)</f>
        <v>0</v>
      </c>
      <c r="BH125" s="93">
        <f>IF($U$125="sníž. přenesená",$N$125,0)</f>
        <v>0</v>
      </c>
      <c r="BI125" s="93">
        <f>IF($U$125="nulová",$N$125,0)</f>
        <v>0</v>
      </c>
      <c r="BJ125" s="6" t="s">
        <v>21</v>
      </c>
      <c r="BK125" s="93">
        <f>ROUND($L$125*$K$125,2)</f>
        <v>0</v>
      </c>
      <c r="BL125" s="6" t="s">
        <v>154</v>
      </c>
    </row>
    <row r="126" spans="2:64" s="6" customFormat="1" ht="27" customHeight="1">
      <c r="B126" s="23"/>
      <c r="C126" s="139" t="s">
        <v>157</v>
      </c>
      <c r="D126" s="139" t="s">
        <v>150</v>
      </c>
      <c r="E126" s="140" t="s">
        <v>158</v>
      </c>
      <c r="F126" s="210" t="s">
        <v>159</v>
      </c>
      <c r="G126" s="211"/>
      <c r="H126" s="211"/>
      <c r="I126" s="211"/>
      <c r="J126" s="141" t="s">
        <v>153</v>
      </c>
      <c r="K126" s="142">
        <v>32.7</v>
      </c>
      <c r="L126" s="212">
        <v>0</v>
      </c>
      <c r="M126" s="211"/>
      <c r="N126" s="213">
        <f>ROUND($L$126*$K$126,2)</f>
        <v>0</v>
      </c>
      <c r="O126" s="211"/>
      <c r="P126" s="211"/>
      <c r="Q126" s="211"/>
      <c r="R126" s="25"/>
      <c r="T126" s="143"/>
      <c r="U126" s="31" t="s">
        <v>43</v>
      </c>
      <c r="V126" s="144">
        <v>0.008</v>
      </c>
      <c r="W126" s="144">
        <f>$V$126*$K$126</f>
        <v>0.26160000000000005</v>
      </c>
      <c r="X126" s="144">
        <v>0</v>
      </c>
      <c r="Y126" s="144">
        <f>$X$126*$K$126</f>
        <v>0</v>
      </c>
      <c r="Z126" s="144">
        <v>0</v>
      </c>
      <c r="AA126" s="145">
        <f>$Z$126*$K$126</f>
        <v>0</v>
      </c>
      <c r="AR126" s="6" t="s">
        <v>154</v>
      </c>
      <c r="AT126" s="6" t="s">
        <v>150</v>
      </c>
      <c r="AU126" s="6" t="s">
        <v>99</v>
      </c>
      <c r="AY126" s="6" t="s">
        <v>149</v>
      </c>
      <c r="BE126" s="93">
        <f>IF($U$126="základní",$N$126,0)</f>
        <v>0</v>
      </c>
      <c r="BF126" s="93">
        <f>IF($U$126="snížená",$N$126,0)</f>
        <v>0</v>
      </c>
      <c r="BG126" s="93">
        <f>IF($U$126="zákl. přenesená",$N$126,0)</f>
        <v>0</v>
      </c>
      <c r="BH126" s="93">
        <f>IF($U$126="sníž. přenesená",$N$126,0)</f>
        <v>0</v>
      </c>
      <c r="BI126" s="93">
        <f>IF($U$126="nulová",$N$126,0)</f>
        <v>0</v>
      </c>
      <c r="BJ126" s="6" t="s">
        <v>21</v>
      </c>
      <c r="BK126" s="93">
        <f>ROUND($L$126*$K$126,2)</f>
        <v>0</v>
      </c>
      <c r="BL126" s="6" t="s">
        <v>154</v>
      </c>
    </row>
    <row r="127" spans="2:64" s="6" customFormat="1" ht="27" customHeight="1">
      <c r="B127" s="23"/>
      <c r="C127" s="139" t="s">
        <v>154</v>
      </c>
      <c r="D127" s="139" t="s">
        <v>150</v>
      </c>
      <c r="E127" s="140" t="s">
        <v>160</v>
      </c>
      <c r="F127" s="210" t="s">
        <v>161</v>
      </c>
      <c r="G127" s="211"/>
      <c r="H127" s="211"/>
      <c r="I127" s="211"/>
      <c r="J127" s="141" t="s">
        <v>153</v>
      </c>
      <c r="K127" s="142">
        <v>32.7</v>
      </c>
      <c r="L127" s="212">
        <v>0</v>
      </c>
      <c r="M127" s="211"/>
      <c r="N127" s="213">
        <f>ROUND($L$127*$K$127,2)</f>
        <v>0</v>
      </c>
      <c r="O127" s="211"/>
      <c r="P127" s="211"/>
      <c r="Q127" s="211"/>
      <c r="R127" s="25"/>
      <c r="T127" s="143"/>
      <c r="U127" s="31" t="s">
        <v>43</v>
      </c>
      <c r="V127" s="144">
        <v>0.01</v>
      </c>
      <c r="W127" s="144">
        <f>$V$127*$K$127</f>
        <v>0.327</v>
      </c>
      <c r="X127" s="144">
        <v>0</v>
      </c>
      <c r="Y127" s="144">
        <f>$X$127*$K$127</f>
        <v>0</v>
      </c>
      <c r="Z127" s="144">
        <v>0</v>
      </c>
      <c r="AA127" s="145">
        <f>$Z$127*$K$127</f>
        <v>0</v>
      </c>
      <c r="AR127" s="6" t="s">
        <v>154</v>
      </c>
      <c r="AT127" s="6" t="s">
        <v>150</v>
      </c>
      <c r="AU127" s="6" t="s">
        <v>99</v>
      </c>
      <c r="AY127" s="6" t="s">
        <v>149</v>
      </c>
      <c r="BE127" s="93">
        <f>IF($U$127="základní",$N$127,0)</f>
        <v>0</v>
      </c>
      <c r="BF127" s="93">
        <f>IF($U$127="snížená",$N$127,0)</f>
        <v>0</v>
      </c>
      <c r="BG127" s="93">
        <f>IF($U$127="zákl. přenesená",$N$127,0)</f>
        <v>0</v>
      </c>
      <c r="BH127" s="93">
        <f>IF($U$127="sníž. přenesená",$N$127,0)</f>
        <v>0</v>
      </c>
      <c r="BI127" s="93">
        <f>IF($U$127="nulová",$N$127,0)</f>
        <v>0</v>
      </c>
      <c r="BJ127" s="6" t="s">
        <v>21</v>
      </c>
      <c r="BK127" s="93">
        <f>ROUND($L$127*$K$127,2)</f>
        <v>0</v>
      </c>
      <c r="BL127" s="6" t="s">
        <v>154</v>
      </c>
    </row>
    <row r="128" spans="2:64" s="6" customFormat="1" ht="27" customHeight="1">
      <c r="B128" s="23"/>
      <c r="C128" s="139" t="s">
        <v>162</v>
      </c>
      <c r="D128" s="139" t="s">
        <v>150</v>
      </c>
      <c r="E128" s="140" t="s">
        <v>163</v>
      </c>
      <c r="F128" s="210" t="s">
        <v>164</v>
      </c>
      <c r="G128" s="211"/>
      <c r="H128" s="211"/>
      <c r="I128" s="211"/>
      <c r="J128" s="141" t="s">
        <v>165</v>
      </c>
      <c r="K128" s="142">
        <v>8.59</v>
      </c>
      <c r="L128" s="212">
        <v>0</v>
      </c>
      <c r="M128" s="211"/>
      <c r="N128" s="213">
        <f>ROUND($L$128*$K$128,2)</f>
        <v>0</v>
      </c>
      <c r="O128" s="211"/>
      <c r="P128" s="211"/>
      <c r="Q128" s="211"/>
      <c r="R128" s="25"/>
      <c r="T128" s="143"/>
      <c r="U128" s="31" t="s">
        <v>43</v>
      </c>
      <c r="V128" s="144">
        <v>0.368</v>
      </c>
      <c r="W128" s="144">
        <f>$V$128*$K$128</f>
        <v>3.16112</v>
      </c>
      <c r="X128" s="144">
        <v>0</v>
      </c>
      <c r="Y128" s="144">
        <f>$X$128*$K$128</f>
        <v>0</v>
      </c>
      <c r="Z128" s="144">
        <v>0</v>
      </c>
      <c r="AA128" s="145">
        <f>$Z$128*$K$128</f>
        <v>0</v>
      </c>
      <c r="AR128" s="6" t="s">
        <v>154</v>
      </c>
      <c r="AT128" s="6" t="s">
        <v>150</v>
      </c>
      <c r="AU128" s="6" t="s">
        <v>99</v>
      </c>
      <c r="AY128" s="6" t="s">
        <v>149</v>
      </c>
      <c r="BE128" s="93">
        <f>IF($U$128="základní",$N$128,0)</f>
        <v>0</v>
      </c>
      <c r="BF128" s="93">
        <f>IF($U$128="snížená",$N$128,0)</f>
        <v>0</v>
      </c>
      <c r="BG128" s="93">
        <f>IF($U$128="zákl. přenesená",$N$128,0)</f>
        <v>0</v>
      </c>
      <c r="BH128" s="93">
        <f>IF($U$128="sníž. přenesená",$N$128,0)</f>
        <v>0</v>
      </c>
      <c r="BI128" s="93">
        <f>IF($U$128="nulová",$N$128,0)</f>
        <v>0</v>
      </c>
      <c r="BJ128" s="6" t="s">
        <v>21</v>
      </c>
      <c r="BK128" s="93">
        <f>ROUND($L$128*$K$128,2)</f>
        <v>0</v>
      </c>
      <c r="BL128" s="6" t="s">
        <v>154</v>
      </c>
    </row>
    <row r="129" spans="2:64" s="6" customFormat="1" ht="27" customHeight="1">
      <c r="B129" s="23"/>
      <c r="C129" s="139" t="s">
        <v>166</v>
      </c>
      <c r="D129" s="139" t="s">
        <v>150</v>
      </c>
      <c r="E129" s="140" t="s">
        <v>167</v>
      </c>
      <c r="F129" s="210" t="s">
        <v>168</v>
      </c>
      <c r="G129" s="211"/>
      <c r="H129" s="211"/>
      <c r="I129" s="211"/>
      <c r="J129" s="141" t="s">
        <v>165</v>
      </c>
      <c r="K129" s="142">
        <v>8.59</v>
      </c>
      <c r="L129" s="212">
        <v>0</v>
      </c>
      <c r="M129" s="211"/>
      <c r="N129" s="213">
        <f>ROUND($L$129*$K$129,2)</f>
        <v>0</v>
      </c>
      <c r="O129" s="211"/>
      <c r="P129" s="211"/>
      <c r="Q129" s="211"/>
      <c r="R129" s="25"/>
      <c r="T129" s="143"/>
      <c r="U129" s="31" t="s">
        <v>43</v>
      </c>
      <c r="V129" s="144">
        <v>0.058</v>
      </c>
      <c r="W129" s="144">
        <f>$V$129*$K$129</f>
        <v>0.49822</v>
      </c>
      <c r="X129" s="144">
        <v>0</v>
      </c>
      <c r="Y129" s="144">
        <f>$X$129*$K$129</f>
        <v>0</v>
      </c>
      <c r="Z129" s="144">
        <v>0</v>
      </c>
      <c r="AA129" s="145">
        <f>$Z$129*$K$129</f>
        <v>0</v>
      </c>
      <c r="AR129" s="6" t="s">
        <v>154</v>
      </c>
      <c r="AT129" s="6" t="s">
        <v>150</v>
      </c>
      <c r="AU129" s="6" t="s">
        <v>99</v>
      </c>
      <c r="AY129" s="6" t="s">
        <v>149</v>
      </c>
      <c r="BE129" s="93">
        <f>IF($U$129="základní",$N$129,0)</f>
        <v>0</v>
      </c>
      <c r="BF129" s="93">
        <f>IF($U$129="snížená",$N$129,0)</f>
        <v>0</v>
      </c>
      <c r="BG129" s="93">
        <f>IF($U$129="zákl. přenesená",$N$129,0)</f>
        <v>0</v>
      </c>
      <c r="BH129" s="93">
        <f>IF($U$129="sníž. přenesená",$N$129,0)</f>
        <v>0</v>
      </c>
      <c r="BI129" s="93">
        <f>IF($U$129="nulová",$N$129,0)</f>
        <v>0</v>
      </c>
      <c r="BJ129" s="6" t="s">
        <v>21</v>
      </c>
      <c r="BK129" s="93">
        <f>ROUND($L$129*$K$129,2)</f>
        <v>0</v>
      </c>
      <c r="BL129" s="6" t="s">
        <v>154</v>
      </c>
    </row>
    <row r="130" spans="2:64" s="6" customFormat="1" ht="27" customHeight="1">
      <c r="B130" s="23"/>
      <c r="C130" s="139" t="s">
        <v>169</v>
      </c>
      <c r="D130" s="139" t="s">
        <v>150</v>
      </c>
      <c r="E130" s="140" t="s">
        <v>170</v>
      </c>
      <c r="F130" s="210" t="s">
        <v>171</v>
      </c>
      <c r="G130" s="211"/>
      <c r="H130" s="211"/>
      <c r="I130" s="211"/>
      <c r="J130" s="141" t="s">
        <v>165</v>
      </c>
      <c r="K130" s="142">
        <v>8.59</v>
      </c>
      <c r="L130" s="212">
        <v>0</v>
      </c>
      <c r="M130" s="211"/>
      <c r="N130" s="213">
        <f>ROUND($L$130*$K$130,2)</f>
        <v>0</v>
      </c>
      <c r="O130" s="211"/>
      <c r="P130" s="211"/>
      <c r="Q130" s="211"/>
      <c r="R130" s="25"/>
      <c r="T130" s="143"/>
      <c r="U130" s="31" t="s">
        <v>43</v>
      </c>
      <c r="V130" s="144">
        <v>0.626</v>
      </c>
      <c r="W130" s="144">
        <f>$V$130*$K$130</f>
        <v>5.37734</v>
      </c>
      <c r="X130" s="144">
        <v>0</v>
      </c>
      <c r="Y130" s="144">
        <f>$X$130*$K$130</f>
        <v>0</v>
      </c>
      <c r="Z130" s="144">
        <v>0</v>
      </c>
      <c r="AA130" s="145">
        <f>$Z$130*$K$130</f>
        <v>0</v>
      </c>
      <c r="AR130" s="6" t="s">
        <v>154</v>
      </c>
      <c r="AT130" s="6" t="s">
        <v>150</v>
      </c>
      <c r="AU130" s="6" t="s">
        <v>99</v>
      </c>
      <c r="AY130" s="6" t="s">
        <v>149</v>
      </c>
      <c r="BE130" s="93">
        <f>IF($U$130="základní",$N$130,0)</f>
        <v>0</v>
      </c>
      <c r="BF130" s="93">
        <f>IF($U$130="snížená",$N$130,0)</f>
        <v>0</v>
      </c>
      <c r="BG130" s="93">
        <f>IF($U$130="zákl. přenesená",$N$130,0)</f>
        <v>0</v>
      </c>
      <c r="BH130" s="93">
        <f>IF($U$130="sníž. přenesená",$N$130,0)</f>
        <v>0</v>
      </c>
      <c r="BI130" s="93">
        <f>IF($U$130="nulová",$N$130,0)</f>
        <v>0</v>
      </c>
      <c r="BJ130" s="6" t="s">
        <v>21</v>
      </c>
      <c r="BK130" s="93">
        <f>ROUND($L$130*$K$130,2)</f>
        <v>0</v>
      </c>
      <c r="BL130" s="6" t="s">
        <v>154</v>
      </c>
    </row>
    <row r="131" spans="2:64" s="6" customFormat="1" ht="27" customHeight="1">
      <c r="B131" s="23"/>
      <c r="C131" s="139" t="s">
        <v>172</v>
      </c>
      <c r="D131" s="139" t="s">
        <v>150</v>
      </c>
      <c r="E131" s="140" t="s">
        <v>173</v>
      </c>
      <c r="F131" s="210" t="s">
        <v>174</v>
      </c>
      <c r="G131" s="211"/>
      <c r="H131" s="211"/>
      <c r="I131" s="211"/>
      <c r="J131" s="141" t="s">
        <v>165</v>
      </c>
      <c r="K131" s="142">
        <v>8.59</v>
      </c>
      <c r="L131" s="212">
        <v>0</v>
      </c>
      <c r="M131" s="211"/>
      <c r="N131" s="213">
        <f>ROUND($L$131*$K$131,2)</f>
        <v>0</v>
      </c>
      <c r="O131" s="211"/>
      <c r="P131" s="211"/>
      <c r="Q131" s="211"/>
      <c r="R131" s="25"/>
      <c r="T131" s="143"/>
      <c r="U131" s="31" t="s">
        <v>43</v>
      </c>
      <c r="V131" s="144">
        <v>0.081</v>
      </c>
      <c r="W131" s="144">
        <f>$V$131*$K$131</f>
        <v>0.69579</v>
      </c>
      <c r="X131" s="144">
        <v>0</v>
      </c>
      <c r="Y131" s="144">
        <f>$X$131*$K$131</f>
        <v>0</v>
      </c>
      <c r="Z131" s="144">
        <v>0</v>
      </c>
      <c r="AA131" s="145">
        <f>$Z$131*$K$131</f>
        <v>0</v>
      </c>
      <c r="AR131" s="6" t="s">
        <v>154</v>
      </c>
      <c r="AT131" s="6" t="s">
        <v>150</v>
      </c>
      <c r="AU131" s="6" t="s">
        <v>99</v>
      </c>
      <c r="AY131" s="6" t="s">
        <v>149</v>
      </c>
      <c r="BE131" s="93">
        <f>IF($U$131="základní",$N$131,0)</f>
        <v>0</v>
      </c>
      <c r="BF131" s="93">
        <f>IF($U$131="snížená",$N$131,0)</f>
        <v>0</v>
      </c>
      <c r="BG131" s="93">
        <f>IF($U$131="zákl. přenesená",$N$131,0)</f>
        <v>0</v>
      </c>
      <c r="BH131" s="93">
        <f>IF($U$131="sníž. přenesená",$N$131,0)</f>
        <v>0</v>
      </c>
      <c r="BI131" s="93">
        <f>IF($U$131="nulová",$N$131,0)</f>
        <v>0</v>
      </c>
      <c r="BJ131" s="6" t="s">
        <v>21</v>
      </c>
      <c r="BK131" s="93">
        <f>ROUND($L$131*$K$131,2)</f>
        <v>0</v>
      </c>
      <c r="BL131" s="6" t="s">
        <v>154</v>
      </c>
    </row>
    <row r="132" spans="2:64" s="6" customFormat="1" ht="27" customHeight="1">
      <c r="B132" s="23"/>
      <c r="C132" s="139" t="s">
        <v>175</v>
      </c>
      <c r="D132" s="139" t="s">
        <v>150</v>
      </c>
      <c r="E132" s="140" t="s">
        <v>176</v>
      </c>
      <c r="F132" s="210" t="s">
        <v>177</v>
      </c>
      <c r="G132" s="211"/>
      <c r="H132" s="211"/>
      <c r="I132" s="211"/>
      <c r="J132" s="141" t="s">
        <v>165</v>
      </c>
      <c r="K132" s="142">
        <v>17.18</v>
      </c>
      <c r="L132" s="212">
        <v>0</v>
      </c>
      <c r="M132" s="211"/>
      <c r="N132" s="213">
        <f>ROUND($L$132*$K$132,2)</f>
        <v>0</v>
      </c>
      <c r="O132" s="211"/>
      <c r="P132" s="211"/>
      <c r="Q132" s="211"/>
      <c r="R132" s="25"/>
      <c r="T132" s="143"/>
      <c r="U132" s="31" t="s">
        <v>43</v>
      </c>
      <c r="V132" s="144">
        <v>0.083</v>
      </c>
      <c r="W132" s="144">
        <f>$V$132*$K$132</f>
        <v>1.42594</v>
      </c>
      <c r="X132" s="144">
        <v>0</v>
      </c>
      <c r="Y132" s="144">
        <f>$X$132*$K$132</f>
        <v>0</v>
      </c>
      <c r="Z132" s="144">
        <v>0</v>
      </c>
      <c r="AA132" s="145">
        <f>$Z$132*$K$132</f>
        <v>0</v>
      </c>
      <c r="AR132" s="6" t="s">
        <v>154</v>
      </c>
      <c r="AT132" s="6" t="s">
        <v>150</v>
      </c>
      <c r="AU132" s="6" t="s">
        <v>99</v>
      </c>
      <c r="AY132" s="6" t="s">
        <v>149</v>
      </c>
      <c r="BE132" s="93">
        <f>IF($U$132="základní",$N$132,0)</f>
        <v>0</v>
      </c>
      <c r="BF132" s="93">
        <f>IF($U$132="snížená",$N$132,0)</f>
        <v>0</v>
      </c>
      <c r="BG132" s="93">
        <f>IF($U$132="zákl. přenesená",$N$132,0)</f>
        <v>0</v>
      </c>
      <c r="BH132" s="93">
        <f>IF($U$132="sníž. přenesená",$N$132,0)</f>
        <v>0</v>
      </c>
      <c r="BI132" s="93">
        <f>IF($U$132="nulová",$N$132,0)</f>
        <v>0</v>
      </c>
      <c r="BJ132" s="6" t="s">
        <v>21</v>
      </c>
      <c r="BK132" s="93">
        <f>ROUND($L$132*$K$132,2)</f>
        <v>0</v>
      </c>
      <c r="BL132" s="6" t="s">
        <v>154</v>
      </c>
    </row>
    <row r="133" spans="2:64" s="6" customFormat="1" ht="39" customHeight="1">
      <c r="B133" s="23"/>
      <c r="C133" s="139" t="s">
        <v>26</v>
      </c>
      <c r="D133" s="139" t="s">
        <v>150</v>
      </c>
      <c r="E133" s="140" t="s">
        <v>178</v>
      </c>
      <c r="F133" s="210" t="s">
        <v>179</v>
      </c>
      <c r="G133" s="211"/>
      <c r="H133" s="211"/>
      <c r="I133" s="211"/>
      <c r="J133" s="141" t="s">
        <v>165</v>
      </c>
      <c r="K133" s="142">
        <v>17.18</v>
      </c>
      <c r="L133" s="212">
        <v>0</v>
      </c>
      <c r="M133" s="211"/>
      <c r="N133" s="213">
        <f>ROUND($L$133*$K$133,2)</f>
        <v>0</v>
      </c>
      <c r="O133" s="211"/>
      <c r="P133" s="211"/>
      <c r="Q133" s="211"/>
      <c r="R133" s="25"/>
      <c r="T133" s="143"/>
      <c r="U133" s="31" t="s">
        <v>43</v>
      </c>
      <c r="V133" s="144">
        <v>0.004</v>
      </c>
      <c r="W133" s="144">
        <f>$V$133*$K$133</f>
        <v>0.06872</v>
      </c>
      <c r="X133" s="144">
        <v>0</v>
      </c>
      <c r="Y133" s="144">
        <f>$X$133*$K$133</f>
        <v>0</v>
      </c>
      <c r="Z133" s="144">
        <v>0</v>
      </c>
      <c r="AA133" s="145">
        <f>$Z$133*$K$133</f>
        <v>0</v>
      </c>
      <c r="AR133" s="6" t="s">
        <v>154</v>
      </c>
      <c r="AT133" s="6" t="s">
        <v>150</v>
      </c>
      <c r="AU133" s="6" t="s">
        <v>99</v>
      </c>
      <c r="AY133" s="6" t="s">
        <v>149</v>
      </c>
      <c r="BE133" s="93">
        <f>IF($U$133="základní",$N$133,0)</f>
        <v>0</v>
      </c>
      <c r="BF133" s="93">
        <f>IF($U$133="snížená",$N$133,0)</f>
        <v>0</v>
      </c>
      <c r="BG133" s="93">
        <f>IF($U$133="zákl. přenesená",$N$133,0)</f>
        <v>0</v>
      </c>
      <c r="BH133" s="93">
        <f>IF($U$133="sníž. přenesená",$N$133,0)</f>
        <v>0</v>
      </c>
      <c r="BI133" s="93">
        <f>IF($U$133="nulová",$N$133,0)</f>
        <v>0</v>
      </c>
      <c r="BJ133" s="6" t="s">
        <v>21</v>
      </c>
      <c r="BK133" s="93">
        <f>ROUND($L$133*$K$133,2)</f>
        <v>0</v>
      </c>
      <c r="BL133" s="6" t="s">
        <v>154</v>
      </c>
    </row>
    <row r="134" spans="2:64" s="6" customFormat="1" ht="15.75" customHeight="1">
      <c r="B134" s="23"/>
      <c r="C134" s="139" t="s">
        <v>180</v>
      </c>
      <c r="D134" s="139" t="s">
        <v>150</v>
      </c>
      <c r="E134" s="140" t="s">
        <v>181</v>
      </c>
      <c r="F134" s="210" t="s">
        <v>182</v>
      </c>
      <c r="G134" s="211"/>
      <c r="H134" s="211"/>
      <c r="I134" s="211"/>
      <c r="J134" s="141" t="s">
        <v>165</v>
      </c>
      <c r="K134" s="142">
        <v>17.18</v>
      </c>
      <c r="L134" s="212">
        <v>0</v>
      </c>
      <c r="M134" s="211"/>
      <c r="N134" s="213">
        <f>ROUND($L$134*$K$134,2)</f>
        <v>0</v>
      </c>
      <c r="O134" s="211"/>
      <c r="P134" s="211"/>
      <c r="Q134" s="211"/>
      <c r="R134" s="25"/>
      <c r="T134" s="143"/>
      <c r="U134" s="31" t="s">
        <v>43</v>
      </c>
      <c r="V134" s="144">
        <v>0.652</v>
      </c>
      <c r="W134" s="144">
        <f>$V$134*$K$134</f>
        <v>11.201360000000001</v>
      </c>
      <c r="X134" s="144">
        <v>0</v>
      </c>
      <c r="Y134" s="144">
        <f>$X$134*$K$134</f>
        <v>0</v>
      </c>
      <c r="Z134" s="144">
        <v>0</v>
      </c>
      <c r="AA134" s="145">
        <f>$Z$134*$K$134</f>
        <v>0</v>
      </c>
      <c r="AR134" s="6" t="s">
        <v>154</v>
      </c>
      <c r="AT134" s="6" t="s">
        <v>150</v>
      </c>
      <c r="AU134" s="6" t="s">
        <v>99</v>
      </c>
      <c r="AY134" s="6" t="s">
        <v>149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21</v>
      </c>
      <c r="BK134" s="93">
        <f>ROUND($L$134*$K$134,2)</f>
        <v>0</v>
      </c>
      <c r="BL134" s="6" t="s">
        <v>154</v>
      </c>
    </row>
    <row r="135" spans="2:64" s="6" customFormat="1" ht="15.75" customHeight="1">
      <c r="B135" s="23"/>
      <c r="C135" s="139" t="s">
        <v>183</v>
      </c>
      <c r="D135" s="139" t="s">
        <v>150</v>
      </c>
      <c r="E135" s="140" t="s">
        <v>184</v>
      </c>
      <c r="F135" s="210" t="s">
        <v>185</v>
      </c>
      <c r="G135" s="211"/>
      <c r="H135" s="211"/>
      <c r="I135" s="211"/>
      <c r="J135" s="141" t="s">
        <v>165</v>
      </c>
      <c r="K135" s="142">
        <v>17.18</v>
      </c>
      <c r="L135" s="212">
        <v>0</v>
      </c>
      <c r="M135" s="211"/>
      <c r="N135" s="213">
        <f>ROUND($L$135*$K$135,2)</f>
        <v>0</v>
      </c>
      <c r="O135" s="211"/>
      <c r="P135" s="211"/>
      <c r="Q135" s="211"/>
      <c r="R135" s="25"/>
      <c r="T135" s="143"/>
      <c r="U135" s="31" t="s">
        <v>43</v>
      </c>
      <c r="V135" s="144">
        <v>0.009</v>
      </c>
      <c r="W135" s="144">
        <f>$V$135*$K$135</f>
        <v>0.15461999999999998</v>
      </c>
      <c r="X135" s="144">
        <v>0</v>
      </c>
      <c r="Y135" s="144">
        <f>$X$135*$K$135</f>
        <v>0</v>
      </c>
      <c r="Z135" s="144">
        <v>0</v>
      </c>
      <c r="AA135" s="145">
        <f>$Z$135*$K$135</f>
        <v>0</v>
      </c>
      <c r="AR135" s="6" t="s">
        <v>154</v>
      </c>
      <c r="AT135" s="6" t="s">
        <v>150</v>
      </c>
      <c r="AU135" s="6" t="s">
        <v>99</v>
      </c>
      <c r="AY135" s="6" t="s">
        <v>149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21</v>
      </c>
      <c r="BK135" s="93">
        <f>ROUND($L$135*$K$135,2)</f>
        <v>0</v>
      </c>
      <c r="BL135" s="6" t="s">
        <v>154</v>
      </c>
    </row>
    <row r="136" spans="2:64" s="6" customFormat="1" ht="27" customHeight="1">
      <c r="B136" s="23"/>
      <c r="C136" s="139" t="s">
        <v>186</v>
      </c>
      <c r="D136" s="139" t="s">
        <v>150</v>
      </c>
      <c r="E136" s="140" t="s">
        <v>187</v>
      </c>
      <c r="F136" s="210" t="s">
        <v>188</v>
      </c>
      <c r="G136" s="211"/>
      <c r="H136" s="211"/>
      <c r="I136" s="211"/>
      <c r="J136" s="141" t="s">
        <v>189</v>
      </c>
      <c r="K136" s="142">
        <v>34.36</v>
      </c>
      <c r="L136" s="212">
        <v>0</v>
      </c>
      <c r="M136" s="211"/>
      <c r="N136" s="213">
        <f>ROUND($L$136*$K$136,2)</f>
        <v>0</v>
      </c>
      <c r="O136" s="211"/>
      <c r="P136" s="211"/>
      <c r="Q136" s="211"/>
      <c r="R136" s="25"/>
      <c r="T136" s="143"/>
      <c r="U136" s="31" t="s">
        <v>43</v>
      </c>
      <c r="V136" s="144">
        <v>0</v>
      </c>
      <c r="W136" s="144">
        <f>$V$136*$K$136</f>
        <v>0</v>
      </c>
      <c r="X136" s="144">
        <v>0</v>
      </c>
      <c r="Y136" s="144">
        <f>$X$136*$K$136</f>
        <v>0</v>
      </c>
      <c r="Z136" s="144">
        <v>0</v>
      </c>
      <c r="AA136" s="145">
        <f>$Z$136*$K$136</f>
        <v>0</v>
      </c>
      <c r="AR136" s="6" t="s">
        <v>154</v>
      </c>
      <c r="AT136" s="6" t="s">
        <v>150</v>
      </c>
      <c r="AU136" s="6" t="s">
        <v>99</v>
      </c>
      <c r="AY136" s="6" t="s">
        <v>149</v>
      </c>
      <c r="BE136" s="93">
        <f>IF($U$136="základní",$N$136,0)</f>
        <v>0</v>
      </c>
      <c r="BF136" s="93">
        <f>IF($U$136="snížená",$N$136,0)</f>
        <v>0</v>
      </c>
      <c r="BG136" s="93">
        <f>IF($U$136="zákl. přenesená",$N$136,0)</f>
        <v>0</v>
      </c>
      <c r="BH136" s="93">
        <f>IF($U$136="sníž. přenesená",$N$136,0)</f>
        <v>0</v>
      </c>
      <c r="BI136" s="93">
        <f>IF($U$136="nulová",$N$136,0)</f>
        <v>0</v>
      </c>
      <c r="BJ136" s="6" t="s">
        <v>21</v>
      </c>
      <c r="BK136" s="93">
        <f>ROUND($L$136*$K$136,2)</f>
        <v>0</v>
      </c>
      <c r="BL136" s="6" t="s">
        <v>154</v>
      </c>
    </row>
    <row r="137" spans="2:64" s="6" customFormat="1" ht="15.75" customHeight="1">
      <c r="B137" s="23"/>
      <c r="C137" s="139" t="s">
        <v>190</v>
      </c>
      <c r="D137" s="139" t="s">
        <v>150</v>
      </c>
      <c r="E137" s="140" t="s">
        <v>193</v>
      </c>
      <c r="F137" s="210" t="s">
        <v>194</v>
      </c>
      <c r="G137" s="211"/>
      <c r="H137" s="211"/>
      <c r="I137" s="211"/>
      <c r="J137" s="141" t="s">
        <v>153</v>
      </c>
      <c r="K137" s="142">
        <v>108.61</v>
      </c>
      <c r="L137" s="212">
        <v>0</v>
      </c>
      <c r="M137" s="211"/>
      <c r="N137" s="213">
        <f>ROUND($L$137*$K$137,2)</f>
        <v>0</v>
      </c>
      <c r="O137" s="211"/>
      <c r="P137" s="211"/>
      <c r="Q137" s="211"/>
      <c r="R137" s="25"/>
      <c r="T137" s="143"/>
      <c r="U137" s="31" t="s">
        <v>43</v>
      </c>
      <c r="V137" s="144">
        <v>0.035</v>
      </c>
      <c r="W137" s="144">
        <f>$V$137*$K$137</f>
        <v>3.8013500000000002</v>
      </c>
      <c r="X137" s="144">
        <v>0</v>
      </c>
      <c r="Y137" s="144">
        <f>$X$137*$K$137</f>
        <v>0</v>
      </c>
      <c r="Z137" s="144">
        <v>0</v>
      </c>
      <c r="AA137" s="145">
        <f>$Z$137*$K$137</f>
        <v>0</v>
      </c>
      <c r="AR137" s="6" t="s">
        <v>154</v>
      </c>
      <c r="AT137" s="6" t="s">
        <v>150</v>
      </c>
      <c r="AU137" s="6" t="s">
        <v>99</v>
      </c>
      <c r="AY137" s="6" t="s">
        <v>149</v>
      </c>
      <c r="BE137" s="93">
        <f>IF($U$137="základní",$N$137,0)</f>
        <v>0</v>
      </c>
      <c r="BF137" s="93">
        <f>IF($U$137="snížená",$N$137,0)</f>
        <v>0</v>
      </c>
      <c r="BG137" s="93">
        <f>IF($U$137="zákl. přenesená",$N$137,0)</f>
        <v>0</v>
      </c>
      <c r="BH137" s="93">
        <f>IF($U$137="sníž. přenesená",$N$137,0)</f>
        <v>0</v>
      </c>
      <c r="BI137" s="93">
        <f>IF($U$137="nulová",$N$137,0)</f>
        <v>0</v>
      </c>
      <c r="BJ137" s="6" t="s">
        <v>21</v>
      </c>
      <c r="BK137" s="93">
        <f>ROUND($L$137*$K$137,2)</f>
        <v>0</v>
      </c>
      <c r="BL137" s="6" t="s">
        <v>154</v>
      </c>
    </row>
    <row r="138" spans="2:63" s="128" customFormat="1" ht="30.75" customHeight="1">
      <c r="B138" s="129"/>
      <c r="C138" s="130"/>
      <c r="D138" s="138" t="s">
        <v>113</v>
      </c>
      <c r="E138" s="130"/>
      <c r="F138" s="130"/>
      <c r="G138" s="130"/>
      <c r="H138" s="130"/>
      <c r="I138" s="130"/>
      <c r="J138" s="130"/>
      <c r="K138" s="130"/>
      <c r="L138" s="130"/>
      <c r="M138" s="130"/>
      <c r="N138" s="222">
        <f>$BK$138</f>
        <v>0</v>
      </c>
      <c r="O138" s="221"/>
      <c r="P138" s="221"/>
      <c r="Q138" s="221"/>
      <c r="R138" s="132"/>
      <c r="T138" s="133"/>
      <c r="U138" s="130"/>
      <c r="V138" s="130"/>
      <c r="W138" s="134">
        <f>SUM($W$139:$W$143)</f>
        <v>20.02459</v>
      </c>
      <c r="X138" s="130"/>
      <c r="Y138" s="134">
        <f>SUM($Y$139:$Y$143)</f>
        <v>0.8037436</v>
      </c>
      <c r="Z138" s="130"/>
      <c r="AA138" s="135">
        <f>SUM($AA$139:$AA$143)</f>
        <v>0</v>
      </c>
      <c r="AR138" s="136" t="s">
        <v>21</v>
      </c>
      <c r="AT138" s="136" t="s">
        <v>77</v>
      </c>
      <c r="AU138" s="136" t="s">
        <v>21</v>
      </c>
      <c r="AY138" s="136" t="s">
        <v>149</v>
      </c>
      <c r="BK138" s="137">
        <f>SUM($BK$139:$BK$143)</f>
        <v>0</v>
      </c>
    </row>
    <row r="139" spans="2:64" s="6" customFormat="1" ht="15.75" customHeight="1">
      <c r="B139" s="23"/>
      <c r="C139" s="139" t="s">
        <v>8</v>
      </c>
      <c r="D139" s="139" t="s">
        <v>150</v>
      </c>
      <c r="E139" s="140" t="s">
        <v>215</v>
      </c>
      <c r="F139" s="210" t="s">
        <v>216</v>
      </c>
      <c r="G139" s="211"/>
      <c r="H139" s="211"/>
      <c r="I139" s="211"/>
      <c r="J139" s="141" t="s">
        <v>153</v>
      </c>
      <c r="K139" s="142">
        <v>108.61</v>
      </c>
      <c r="L139" s="212">
        <v>0</v>
      </c>
      <c r="M139" s="211"/>
      <c r="N139" s="213">
        <f>ROUND($L$139*$K$139,2)</f>
        <v>0</v>
      </c>
      <c r="O139" s="211"/>
      <c r="P139" s="211"/>
      <c r="Q139" s="211"/>
      <c r="R139" s="25"/>
      <c r="T139" s="143"/>
      <c r="U139" s="31" t="s">
        <v>43</v>
      </c>
      <c r="V139" s="144">
        <v>0.029</v>
      </c>
      <c r="W139" s="144">
        <f>$V$139*$K$139</f>
        <v>3.14969</v>
      </c>
      <c r="X139" s="144">
        <v>0</v>
      </c>
      <c r="Y139" s="144">
        <f>$X$139*$K$139</f>
        <v>0</v>
      </c>
      <c r="Z139" s="144">
        <v>0</v>
      </c>
      <c r="AA139" s="145">
        <f>$Z$139*$K$139</f>
        <v>0</v>
      </c>
      <c r="AR139" s="6" t="s">
        <v>154</v>
      </c>
      <c r="AT139" s="6" t="s">
        <v>150</v>
      </c>
      <c r="AU139" s="6" t="s">
        <v>99</v>
      </c>
      <c r="AY139" s="6" t="s">
        <v>149</v>
      </c>
      <c r="BE139" s="93">
        <f>IF($U$139="základní",$N$139,0)</f>
        <v>0</v>
      </c>
      <c r="BF139" s="93">
        <f>IF($U$139="snížená",$N$139,0)</f>
        <v>0</v>
      </c>
      <c r="BG139" s="93">
        <f>IF($U$139="zákl. přenesená",$N$139,0)</f>
        <v>0</v>
      </c>
      <c r="BH139" s="93">
        <f>IF($U$139="sníž. přenesená",$N$139,0)</f>
        <v>0</v>
      </c>
      <c r="BI139" s="93">
        <f>IF($U$139="nulová",$N$139,0)</f>
        <v>0</v>
      </c>
      <c r="BJ139" s="6" t="s">
        <v>21</v>
      </c>
      <c r="BK139" s="93">
        <f>ROUND($L$139*$K$139,2)</f>
        <v>0</v>
      </c>
      <c r="BL139" s="6" t="s">
        <v>154</v>
      </c>
    </row>
    <row r="140" spans="2:64" s="6" customFormat="1" ht="27" customHeight="1">
      <c r="B140" s="23"/>
      <c r="C140" s="139" t="s">
        <v>195</v>
      </c>
      <c r="D140" s="139" t="s">
        <v>150</v>
      </c>
      <c r="E140" s="140" t="s">
        <v>218</v>
      </c>
      <c r="F140" s="210" t="s">
        <v>219</v>
      </c>
      <c r="G140" s="211"/>
      <c r="H140" s="211"/>
      <c r="I140" s="211"/>
      <c r="J140" s="141" t="s">
        <v>153</v>
      </c>
      <c r="K140" s="142">
        <v>103.68</v>
      </c>
      <c r="L140" s="212">
        <v>0</v>
      </c>
      <c r="M140" s="211"/>
      <c r="N140" s="213">
        <f>ROUND($L$140*$K$140,2)</f>
        <v>0</v>
      </c>
      <c r="O140" s="211"/>
      <c r="P140" s="211"/>
      <c r="Q140" s="211"/>
      <c r="R140" s="25"/>
      <c r="T140" s="143"/>
      <c r="U140" s="31" t="s">
        <v>43</v>
      </c>
      <c r="V140" s="144">
        <v>0.078</v>
      </c>
      <c r="W140" s="144">
        <f>$V$140*$K$140</f>
        <v>8.08704</v>
      </c>
      <c r="X140" s="144">
        <v>0</v>
      </c>
      <c r="Y140" s="144">
        <f>$X$140*$K$140</f>
        <v>0</v>
      </c>
      <c r="Z140" s="144">
        <v>0</v>
      </c>
      <c r="AA140" s="145">
        <f>$Z$140*$K$140</f>
        <v>0</v>
      </c>
      <c r="AR140" s="6" t="s">
        <v>154</v>
      </c>
      <c r="AT140" s="6" t="s">
        <v>150</v>
      </c>
      <c r="AU140" s="6" t="s">
        <v>99</v>
      </c>
      <c r="AY140" s="6" t="s">
        <v>149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21</v>
      </c>
      <c r="BK140" s="93">
        <f>ROUND($L$140*$K$140,2)</f>
        <v>0</v>
      </c>
      <c r="BL140" s="6" t="s">
        <v>154</v>
      </c>
    </row>
    <row r="141" spans="2:64" s="6" customFormat="1" ht="27" customHeight="1">
      <c r="B141" s="23"/>
      <c r="C141" s="139" t="s">
        <v>198</v>
      </c>
      <c r="D141" s="139" t="s">
        <v>150</v>
      </c>
      <c r="E141" s="140" t="s">
        <v>221</v>
      </c>
      <c r="F141" s="210" t="s">
        <v>222</v>
      </c>
      <c r="G141" s="211"/>
      <c r="H141" s="211"/>
      <c r="I141" s="211"/>
      <c r="J141" s="141" t="s">
        <v>153</v>
      </c>
      <c r="K141" s="142">
        <v>98.74</v>
      </c>
      <c r="L141" s="212">
        <v>0</v>
      </c>
      <c r="M141" s="211"/>
      <c r="N141" s="213">
        <f>ROUND($L$141*$K$141,2)</f>
        <v>0</v>
      </c>
      <c r="O141" s="211"/>
      <c r="P141" s="211"/>
      <c r="Q141" s="211"/>
      <c r="R141" s="25"/>
      <c r="T141" s="143"/>
      <c r="U141" s="31" t="s">
        <v>43</v>
      </c>
      <c r="V141" s="144">
        <v>0.004</v>
      </c>
      <c r="W141" s="144">
        <f>$V$141*$K$141</f>
        <v>0.39496</v>
      </c>
      <c r="X141" s="144">
        <v>0.00753</v>
      </c>
      <c r="Y141" s="144">
        <f>$X$141*$K$141</f>
        <v>0.7435122</v>
      </c>
      <c r="Z141" s="144">
        <v>0</v>
      </c>
      <c r="AA141" s="145">
        <f>$Z$141*$K$141</f>
        <v>0</v>
      </c>
      <c r="AR141" s="6" t="s">
        <v>154</v>
      </c>
      <c r="AT141" s="6" t="s">
        <v>150</v>
      </c>
      <c r="AU141" s="6" t="s">
        <v>99</v>
      </c>
      <c r="AY141" s="6" t="s">
        <v>149</v>
      </c>
      <c r="BE141" s="93">
        <f>IF($U$141="základní",$N$141,0)</f>
        <v>0</v>
      </c>
      <c r="BF141" s="93">
        <f>IF($U$141="snížená",$N$141,0)</f>
        <v>0</v>
      </c>
      <c r="BG141" s="93">
        <f>IF($U$141="zákl. přenesená",$N$141,0)</f>
        <v>0</v>
      </c>
      <c r="BH141" s="93">
        <f>IF($U$141="sníž. přenesená",$N$141,0)</f>
        <v>0</v>
      </c>
      <c r="BI141" s="93">
        <f>IF($U$141="nulová",$N$141,0)</f>
        <v>0</v>
      </c>
      <c r="BJ141" s="6" t="s">
        <v>21</v>
      </c>
      <c r="BK141" s="93">
        <f>ROUND($L$141*$K$141,2)</f>
        <v>0</v>
      </c>
      <c r="BL141" s="6" t="s">
        <v>154</v>
      </c>
    </row>
    <row r="142" spans="2:64" s="6" customFormat="1" ht="27" customHeight="1">
      <c r="B142" s="23"/>
      <c r="C142" s="139" t="s">
        <v>201</v>
      </c>
      <c r="D142" s="139" t="s">
        <v>150</v>
      </c>
      <c r="E142" s="140" t="s">
        <v>224</v>
      </c>
      <c r="F142" s="210" t="s">
        <v>225</v>
      </c>
      <c r="G142" s="211"/>
      <c r="H142" s="211"/>
      <c r="I142" s="211"/>
      <c r="J142" s="141" t="s">
        <v>153</v>
      </c>
      <c r="K142" s="142">
        <v>98.74</v>
      </c>
      <c r="L142" s="212">
        <v>0</v>
      </c>
      <c r="M142" s="211"/>
      <c r="N142" s="213">
        <f>ROUND($L$142*$K$142,2)</f>
        <v>0</v>
      </c>
      <c r="O142" s="211"/>
      <c r="P142" s="211"/>
      <c r="Q142" s="211"/>
      <c r="R142" s="25"/>
      <c r="T142" s="143"/>
      <c r="U142" s="31" t="s">
        <v>43</v>
      </c>
      <c r="V142" s="144">
        <v>0.002</v>
      </c>
      <c r="W142" s="144">
        <f>$V$142*$K$142</f>
        <v>0.19748</v>
      </c>
      <c r="X142" s="144">
        <v>0.00061</v>
      </c>
      <c r="Y142" s="144">
        <f>$X$142*$K$142</f>
        <v>0.0602314</v>
      </c>
      <c r="Z142" s="144">
        <v>0</v>
      </c>
      <c r="AA142" s="145">
        <f>$Z$142*$K$142</f>
        <v>0</v>
      </c>
      <c r="AR142" s="6" t="s">
        <v>154</v>
      </c>
      <c r="AT142" s="6" t="s">
        <v>150</v>
      </c>
      <c r="AU142" s="6" t="s">
        <v>99</v>
      </c>
      <c r="AY142" s="6" t="s">
        <v>149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21</v>
      </c>
      <c r="BK142" s="93">
        <f>ROUND($L$142*$K$142,2)</f>
        <v>0</v>
      </c>
      <c r="BL142" s="6" t="s">
        <v>154</v>
      </c>
    </row>
    <row r="143" spans="2:64" s="6" customFormat="1" ht="27" customHeight="1">
      <c r="B143" s="23"/>
      <c r="C143" s="139" t="s">
        <v>204</v>
      </c>
      <c r="D143" s="139" t="s">
        <v>150</v>
      </c>
      <c r="E143" s="140" t="s">
        <v>227</v>
      </c>
      <c r="F143" s="210" t="s">
        <v>228</v>
      </c>
      <c r="G143" s="211"/>
      <c r="H143" s="211"/>
      <c r="I143" s="211"/>
      <c r="J143" s="141" t="s">
        <v>153</v>
      </c>
      <c r="K143" s="142">
        <v>98.74</v>
      </c>
      <c r="L143" s="212">
        <v>0</v>
      </c>
      <c r="M143" s="211"/>
      <c r="N143" s="213">
        <f>ROUND($L$143*$K$143,2)</f>
        <v>0</v>
      </c>
      <c r="O143" s="211"/>
      <c r="P143" s="211"/>
      <c r="Q143" s="211"/>
      <c r="R143" s="25"/>
      <c r="T143" s="143"/>
      <c r="U143" s="31" t="s">
        <v>43</v>
      </c>
      <c r="V143" s="144">
        <v>0.083</v>
      </c>
      <c r="W143" s="144">
        <f>$V$143*$K$143</f>
        <v>8.19542</v>
      </c>
      <c r="X143" s="144">
        <v>0</v>
      </c>
      <c r="Y143" s="144">
        <f>$X$143*$K$143</f>
        <v>0</v>
      </c>
      <c r="Z143" s="144">
        <v>0</v>
      </c>
      <c r="AA143" s="145">
        <f>$Z$143*$K$143</f>
        <v>0</v>
      </c>
      <c r="AR143" s="6" t="s">
        <v>154</v>
      </c>
      <c r="AT143" s="6" t="s">
        <v>150</v>
      </c>
      <c r="AU143" s="6" t="s">
        <v>99</v>
      </c>
      <c r="AY143" s="6" t="s">
        <v>149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21</v>
      </c>
      <c r="BK143" s="93">
        <f>ROUND($L$143*$K$143,2)</f>
        <v>0</v>
      </c>
      <c r="BL143" s="6" t="s">
        <v>154</v>
      </c>
    </row>
    <row r="144" spans="2:63" s="128" customFormat="1" ht="30.75" customHeight="1">
      <c r="B144" s="129"/>
      <c r="C144" s="130"/>
      <c r="D144" s="138" t="s">
        <v>116</v>
      </c>
      <c r="E144" s="130"/>
      <c r="F144" s="130"/>
      <c r="G144" s="130"/>
      <c r="H144" s="130"/>
      <c r="I144" s="130"/>
      <c r="J144" s="130"/>
      <c r="K144" s="130"/>
      <c r="L144" s="130"/>
      <c r="M144" s="130"/>
      <c r="N144" s="222">
        <f>$BK$144</f>
        <v>0</v>
      </c>
      <c r="O144" s="221"/>
      <c r="P144" s="221"/>
      <c r="Q144" s="221"/>
      <c r="R144" s="132"/>
      <c r="T144" s="133"/>
      <c r="U144" s="130"/>
      <c r="V144" s="130"/>
      <c r="W144" s="134">
        <f>SUM($W$145:$W$150)</f>
        <v>11.209956</v>
      </c>
      <c r="X144" s="130"/>
      <c r="Y144" s="134">
        <f>SUM($Y$145:$Y$150)</f>
        <v>0</v>
      </c>
      <c r="Z144" s="130"/>
      <c r="AA144" s="135">
        <f>SUM($AA$145:$AA$150)</f>
        <v>0</v>
      </c>
      <c r="AR144" s="136" t="s">
        <v>21</v>
      </c>
      <c r="AT144" s="136" t="s">
        <v>77</v>
      </c>
      <c r="AU144" s="136" t="s">
        <v>21</v>
      </c>
      <c r="AY144" s="136" t="s">
        <v>149</v>
      </c>
      <c r="BK144" s="137">
        <f>SUM($BK$145:$BK$150)</f>
        <v>0</v>
      </c>
    </row>
    <row r="145" spans="2:64" s="6" customFormat="1" ht="27" customHeight="1">
      <c r="B145" s="23"/>
      <c r="C145" s="139" t="s">
        <v>207</v>
      </c>
      <c r="D145" s="139" t="s">
        <v>150</v>
      </c>
      <c r="E145" s="140" t="s">
        <v>296</v>
      </c>
      <c r="F145" s="210" t="s">
        <v>297</v>
      </c>
      <c r="G145" s="211"/>
      <c r="H145" s="211"/>
      <c r="I145" s="211"/>
      <c r="J145" s="141" t="s">
        <v>189</v>
      </c>
      <c r="K145" s="142">
        <v>22.9</v>
      </c>
      <c r="L145" s="212">
        <v>0</v>
      </c>
      <c r="M145" s="211"/>
      <c r="N145" s="213">
        <f>ROUND($L$145*$K$145,2)</f>
        <v>0</v>
      </c>
      <c r="O145" s="211"/>
      <c r="P145" s="211"/>
      <c r="Q145" s="211"/>
      <c r="R145" s="25"/>
      <c r="T145" s="143"/>
      <c r="U145" s="31" t="s">
        <v>43</v>
      </c>
      <c r="V145" s="144">
        <v>0.03</v>
      </c>
      <c r="W145" s="144">
        <f>$V$145*$K$145</f>
        <v>0.6869999999999999</v>
      </c>
      <c r="X145" s="144">
        <v>0</v>
      </c>
      <c r="Y145" s="144">
        <f>$X$145*$K$145</f>
        <v>0</v>
      </c>
      <c r="Z145" s="144">
        <v>0</v>
      </c>
      <c r="AA145" s="145">
        <f>$Z$145*$K$145</f>
        <v>0</v>
      </c>
      <c r="AR145" s="6" t="s">
        <v>154</v>
      </c>
      <c r="AT145" s="6" t="s">
        <v>150</v>
      </c>
      <c r="AU145" s="6" t="s">
        <v>99</v>
      </c>
      <c r="AY145" s="6" t="s">
        <v>149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21</v>
      </c>
      <c r="BK145" s="93">
        <f>ROUND($L$145*$K$145,2)</f>
        <v>0</v>
      </c>
      <c r="BL145" s="6" t="s">
        <v>154</v>
      </c>
    </row>
    <row r="146" spans="2:64" s="6" customFormat="1" ht="27" customHeight="1">
      <c r="B146" s="23"/>
      <c r="C146" s="139" t="s">
        <v>7</v>
      </c>
      <c r="D146" s="139" t="s">
        <v>150</v>
      </c>
      <c r="E146" s="140" t="s">
        <v>299</v>
      </c>
      <c r="F146" s="210" t="s">
        <v>300</v>
      </c>
      <c r="G146" s="211"/>
      <c r="H146" s="211"/>
      <c r="I146" s="211"/>
      <c r="J146" s="141" t="s">
        <v>189</v>
      </c>
      <c r="K146" s="142">
        <v>22.9</v>
      </c>
      <c r="L146" s="212">
        <v>0</v>
      </c>
      <c r="M146" s="211"/>
      <c r="N146" s="213">
        <f>ROUND($L$146*$K$146,2)</f>
        <v>0</v>
      </c>
      <c r="O146" s="211"/>
      <c r="P146" s="211"/>
      <c r="Q146" s="211"/>
      <c r="R146" s="25"/>
      <c r="T146" s="143"/>
      <c r="U146" s="31" t="s">
        <v>43</v>
      </c>
      <c r="V146" s="144">
        <v>0.002</v>
      </c>
      <c r="W146" s="144">
        <f>$V$146*$K$146</f>
        <v>0.0458</v>
      </c>
      <c r="X146" s="144">
        <v>0</v>
      </c>
      <c r="Y146" s="144">
        <f>$X$146*$K$146</f>
        <v>0</v>
      </c>
      <c r="Z146" s="144">
        <v>0</v>
      </c>
      <c r="AA146" s="145">
        <f>$Z$146*$K$146</f>
        <v>0</v>
      </c>
      <c r="AR146" s="6" t="s">
        <v>154</v>
      </c>
      <c r="AT146" s="6" t="s">
        <v>150</v>
      </c>
      <c r="AU146" s="6" t="s">
        <v>99</v>
      </c>
      <c r="AY146" s="6" t="s">
        <v>149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21</v>
      </c>
      <c r="BK146" s="93">
        <f>ROUND($L$146*$K$146,2)</f>
        <v>0</v>
      </c>
      <c r="BL146" s="6" t="s">
        <v>154</v>
      </c>
    </row>
    <row r="147" spans="2:64" s="6" customFormat="1" ht="27" customHeight="1">
      <c r="B147" s="23"/>
      <c r="C147" s="139" t="s">
        <v>214</v>
      </c>
      <c r="D147" s="139" t="s">
        <v>150</v>
      </c>
      <c r="E147" s="140" t="s">
        <v>302</v>
      </c>
      <c r="F147" s="210" t="s">
        <v>303</v>
      </c>
      <c r="G147" s="211"/>
      <c r="H147" s="211"/>
      <c r="I147" s="211"/>
      <c r="J147" s="141" t="s">
        <v>189</v>
      </c>
      <c r="K147" s="142">
        <v>22.9</v>
      </c>
      <c r="L147" s="212">
        <v>0</v>
      </c>
      <c r="M147" s="211"/>
      <c r="N147" s="213">
        <f>ROUND($L$147*$K$147,2)</f>
        <v>0</v>
      </c>
      <c r="O147" s="211"/>
      <c r="P147" s="211"/>
      <c r="Q147" s="211"/>
      <c r="R147" s="25"/>
      <c r="T147" s="143"/>
      <c r="U147" s="31" t="s">
        <v>43</v>
      </c>
      <c r="V147" s="144">
        <v>0.159</v>
      </c>
      <c r="W147" s="144">
        <f>$V$147*$K$147</f>
        <v>3.6411</v>
      </c>
      <c r="X147" s="144">
        <v>0</v>
      </c>
      <c r="Y147" s="144">
        <f>$X$147*$K$147</f>
        <v>0</v>
      </c>
      <c r="Z147" s="144">
        <v>0</v>
      </c>
      <c r="AA147" s="145">
        <f>$Z$147*$K$147</f>
        <v>0</v>
      </c>
      <c r="AR147" s="6" t="s">
        <v>154</v>
      </c>
      <c r="AT147" s="6" t="s">
        <v>150</v>
      </c>
      <c r="AU147" s="6" t="s">
        <v>99</v>
      </c>
      <c r="AY147" s="6" t="s">
        <v>149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21</v>
      </c>
      <c r="BK147" s="93">
        <f>ROUND($L$147*$K$147,2)</f>
        <v>0</v>
      </c>
      <c r="BL147" s="6" t="s">
        <v>154</v>
      </c>
    </row>
    <row r="148" spans="2:64" s="6" customFormat="1" ht="27" customHeight="1">
      <c r="B148" s="23"/>
      <c r="C148" s="139" t="s">
        <v>217</v>
      </c>
      <c r="D148" s="139" t="s">
        <v>150</v>
      </c>
      <c r="E148" s="140" t="s">
        <v>359</v>
      </c>
      <c r="F148" s="210" t="s">
        <v>360</v>
      </c>
      <c r="G148" s="211"/>
      <c r="H148" s="211"/>
      <c r="I148" s="211"/>
      <c r="J148" s="141" t="s">
        <v>189</v>
      </c>
      <c r="K148" s="142">
        <v>18.181</v>
      </c>
      <c r="L148" s="212">
        <v>0</v>
      </c>
      <c r="M148" s="211"/>
      <c r="N148" s="213">
        <f>ROUND($L$148*$K$148,2)</f>
        <v>0</v>
      </c>
      <c r="O148" s="211"/>
      <c r="P148" s="211"/>
      <c r="Q148" s="211"/>
      <c r="R148" s="25"/>
      <c r="T148" s="143"/>
      <c r="U148" s="31" t="s">
        <v>43</v>
      </c>
      <c r="V148" s="144">
        <v>0.376</v>
      </c>
      <c r="W148" s="144">
        <f>$V$148*$K$148</f>
        <v>6.836056</v>
      </c>
      <c r="X148" s="144">
        <v>0</v>
      </c>
      <c r="Y148" s="144">
        <f>$X$148*$K$148</f>
        <v>0</v>
      </c>
      <c r="Z148" s="144">
        <v>0</v>
      </c>
      <c r="AA148" s="145">
        <f>$Z$148*$K$148</f>
        <v>0</v>
      </c>
      <c r="AR148" s="6" t="s">
        <v>154</v>
      </c>
      <c r="AT148" s="6" t="s">
        <v>150</v>
      </c>
      <c r="AU148" s="6" t="s">
        <v>99</v>
      </c>
      <c r="AY148" s="6" t="s">
        <v>149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21</v>
      </c>
      <c r="BK148" s="93">
        <f>ROUND($L$148*$K$148,2)</f>
        <v>0</v>
      </c>
      <c r="BL148" s="6" t="s">
        <v>154</v>
      </c>
    </row>
    <row r="149" spans="2:64" s="6" customFormat="1" ht="27" customHeight="1">
      <c r="B149" s="23"/>
      <c r="C149" s="139" t="s">
        <v>220</v>
      </c>
      <c r="D149" s="139" t="s">
        <v>150</v>
      </c>
      <c r="E149" s="140" t="s">
        <v>305</v>
      </c>
      <c r="F149" s="210" t="s">
        <v>306</v>
      </c>
      <c r="G149" s="211"/>
      <c r="H149" s="211"/>
      <c r="I149" s="211"/>
      <c r="J149" s="141" t="s">
        <v>189</v>
      </c>
      <c r="K149" s="142">
        <v>9.81</v>
      </c>
      <c r="L149" s="212">
        <v>0</v>
      </c>
      <c r="M149" s="211"/>
      <c r="N149" s="213">
        <f>ROUND($L$149*$K$149,2)</f>
        <v>0</v>
      </c>
      <c r="O149" s="211"/>
      <c r="P149" s="211"/>
      <c r="Q149" s="211"/>
      <c r="R149" s="25"/>
      <c r="T149" s="143"/>
      <c r="U149" s="31" t="s">
        <v>43</v>
      </c>
      <c r="V149" s="144">
        <v>0</v>
      </c>
      <c r="W149" s="144">
        <f>$V$149*$K$149</f>
        <v>0</v>
      </c>
      <c r="X149" s="144">
        <v>0</v>
      </c>
      <c r="Y149" s="144">
        <f>$X$149*$K$149</f>
        <v>0</v>
      </c>
      <c r="Z149" s="144">
        <v>0</v>
      </c>
      <c r="AA149" s="145">
        <f>$Z$149*$K$149</f>
        <v>0</v>
      </c>
      <c r="AR149" s="6" t="s">
        <v>154</v>
      </c>
      <c r="AT149" s="6" t="s">
        <v>150</v>
      </c>
      <c r="AU149" s="6" t="s">
        <v>99</v>
      </c>
      <c r="AY149" s="6" t="s">
        <v>149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21</v>
      </c>
      <c r="BK149" s="93">
        <f>ROUND($L$149*$K$149,2)</f>
        <v>0</v>
      </c>
      <c r="BL149" s="6" t="s">
        <v>154</v>
      </c>
    </row>
    <row r="150" spans="2:64" s="6" customFormat="1" ht="27" customHeight="1">
      <c r="B150" s="23"/>
      <c r="C150" s="139" t="s">
        <v>223</v>
      </c>
      <c r="D150" s="139" t="s">
        <v>150</v>
      </c>
      <c r="E150" s="140" t="s">
        <v>308</v>
      </c>
      <c r="F150" s="210" t="s">
        <v>309</v>
      </c>
      <c r="G150" s="211"/>
      <c r="H150" s="211"/>
      <c r="I150" s="211"/>
      <c r="J150" s="141" t="s">
        <v>189</v>
      </c>
      <c r="K150" s="142">
        <v>12.8</v>
      </c>
      <c r="L150" s="212">
        <v>0</v>
      </c>
      <c r="M150" s="211"/>
      <c r="N150" s="213">
        <f>ROUND($L$150*$K$150,2)</f>
        <v>0</v>
      </c>
      <c r="O150" s="211"/>
      <c r="P150" s="211"/>
      <c r="Q150" s="211"/>
      <c r="R150" s="25"/>
      <c r="T150" s="143"/>
      <c r="U150" s="31" t="s">
        <v>43</v>
      </c>
      <c r="V150" s="144">
        <v>0</v>
      </c>
      <c r="W150" s="144">
        <f>$V$150*$K$150</f>
        <v>0</v>
      </c>
      <c r="X150" s="144">
        <v>0</v>
      </c>
      <c r="Y150" s="144">
        <f>$X$150*$K$150</f>
        <v>0</v>
      </c>
      <c r="Z150" s="144">
        <v>0</v>
      </c>
      <c r="AA150" s="145">
        <f>$Z$150*$K$150</f>
        <v>0</v>
      </c>
      <c r="AR150" s="6" t="s">
        <v>154</v>
      </c>
      <c r="AT150" s="6" t="s">
        <v>150</v>
      </c>
      <c r="AU150" s="6" t="s">
        <v>99</v>
      </c>
      <c r="AY150" s="6" t="s">
        <v>149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21</v>
      </c>
      <c r="BK150" s="93">
        <f>ROUND($L$150*$K$150,2)</f>
        <v>0</v>
      </c>
      <c r="BL150" s="6" t="s">
        <v>154</v>
      </c>
    </row>
    <row r="151" spans="2:63" s="128" customFormat="1" ht="30.75" customHeight="1">
      <c r="B151" s="129"/>
      <c r="C151" s="130"/>
      <c r="D151" s="138" t="s">
        <v>117</v>
      </c>
      <c r="E151" s="130"/>
      <c r="F151" s="130"/>
      <c r="G151" s="130"/>
      <c r="H151" s="130"/>
      <c r="I151" s="130"/>
      <c r="J151" s="130"/>
      <c r="K151" s="130"/>
      <c r="L151" s="130"/>
      <c r="M151" s="130"/>
      <c r="N151" s="222">
        <f>$BK$151</f>
        <v>0</v>
      </c>
      <c r="O151" s="221"/>
      <c r="P151" s="221"/>
      <c r="Q151" s="221"/>
      <c r="R151" s="132"/>
      <c r="T151" s="133"/>
      <c r="U151" s="130"/>
      <c r="V151" s="130"/>
      <c r="W151" s="134">
        <f>SUM($W$152:$W$157)</f>
        <v>3.1806240000000003</v>
      </c>
      <c r="X151" s="130"/>
      <c r="Y151" s="134">
        <f>SUM($Y$152:$Y$157)</f>
        <v>0</v>
      </c>
      <c r="Z151" s="130"/>
      <c r="AA151" s="135">
        <f>SUM($AA$152:$AA$157)</f>
        <v>0</v>
      </c>
      <c r="AR151" s="136" t="s">
        <v>21</v>
      </c>
      <c r="AT151" s="136" t="s">
        <v>77</v>
      </c>
      <c r="AU151" s="136" t="s">
        <v>21</v>
      </c>
      <c r="AY151" s="136" t="s">
        <v>149</v>
      </c>
      <c r="BK151" s="137">
        <f>SUM($BK$152:$BK$157)</f>
        <v>0</v>
      </c>
    </row>
    <row r="152" spans="2:64" s="6" customFormat="1" ht="27" customHeight="1">
      <c r="B152" s="23"/>
      <c r="C152" s="139" t="s">
        <v>226</v>
      </c>
      <c r="D152" s="139" t="s">
        <v>150</v>
      </c>
      <c r="E152" s="140" t="s">
        <v>311</v>
      </c>
      <c r="F152" s="210" t="s">
        <v>312</v>
      </c>
      <c r="G152" s="211"/>
      <c r="H152" s="211"/>
      <c r="I152" s="211"/>
      <c r="J152" s="141" t="s">
        <v>189</v>
      </c>
      <c r="K152" s="142">
        <v>0.804</v>
      </c>
      <c r="L152" s="212">
        <v>0</v>
      </c>
      <c r="M152" s="211"/>
      <c r="N152" s="213">
        <f>ROUND($L$152*$K$152,2)</f>
        <v>0</v>
      </c>
      <c r="O152" s="211"/>
      <c r="P152" s="211"/>
      <c r="Q152" s="211"/>
      <c r="R152" s="25"/>
      <c r="T152" s="143"/>
      <c r="U152" s="31" t="s">
        <v>43</v>
      </c>
      <c r="V152" s="144">
        <v>0.397</v>
      </c>
      <c r="W152" s="144">
        <f>$V$152*$K$152</f>
        <v>0.319188</v>
      </c>
      <c r="X152" s="144">
        <v>0</v>
      </c>
      <c r="Y152" s="144">
        <f>$X$152*$K$152</f>
        <v>0</v>
      </c>
      <c r="Z152" s="144">
        <v>0</v>
      </c>
      <c r="AA152" s="145">
        <f>$Z$152*$K$152</f>
        <v>0</v>
      </c>
      <c r="AR152" s="6" t="s">
        <v>154</v>
      </c>
      <c r="AT152" s="6" t="s">
        <v>150</v>
      </c>
      <c r="AU152" s="6" t="s">
        <v>99</v>
      </c>
      <c r="AY152" s="6" t="s">
        <v>149</v>
      </c>
      <c r="BE152" s="93">
        <f>IF($U$152="základní",$N$152,0)</f>
        <v>0</v>
      </c>
      <c r="BF152" s="93">
        <f>IF($U$152="snížená",$N$152,0)</f>
        <v>0</v>
      </c>
      <c r="BG152" s="93">
        <f>IF($U$152="zákl. přenesená",$N$152,0)</f>
        <v>0</v>
      </c>
      <c r="BH152" s="93">
        <f>IF($U$152="sníž. přenesená",$N$152,0)</f>
        <v>0</v>
      </c>
      <c r="BI152" s="93">
        <f>IF($U$152="nulová",$N$152,0)</f>
        <v>0</v>
      </c>
      <c r="BJ152" s="6" t="s">
        <v>21</v>
      </c>
      <c r="BK152" s="93">
        <f>ROUND($L$152*$K$152,2)</f>
        <v>0</v>
      </c>
      <c r="BL152" s="6" t="s">
        <v>154</v>
      </c>
    </row>
    <row r="153" spans="2:64" s="6" customFormat="1" ht="39" customHeight="1">
      <c r="B153" s="23"/>
      <c r="C153" s="139" t="s">
        <v>229</v>
      </c>
      <c r="D153" s="139" t="s">
        <v>150</v>
      </c>
      <c r="E153" s="140" t="s">
        <v>314</v>
      </c>
      <c r="F153" s="210" t="s">
        <v>315</v>
      </c>
      <c r="G153" s="211"/>
      <c r="H153" s="211"/>
      <c r="I153" s="211"/>
      <c r="J153" s="141" t="s">
        <v>189</v>
      </c>
      <c r="K153" s="142">
        <v>0.804</v>
      </c>
      <c r="L153" s="212">
        <v>0</v>
      </c>
      <c r="M153" s="211"/>
      <c r="N153" s="213">
        <f>ROUND($L$153*$K$153,2)</f>
        <v>0</v>
      </c>
      <c r="O153" s="211"/>
      <c r="P153" s="211"/>
      <c r="Q153" s="211"/>
      <c r="R153" s="25"/>
      <c r="T153" s="143"/>
      <c r="U153" s="31" t="s">
        <v>43</v>
      </c>
      <c r="V153" s="144">
        <v>0.005</v>
      </c>
      <c r="W153" s="144">
        <f>$V$153*$K$153</f>
        <v>0.00402</v>
      </c>
      <c r="X153" s="144">
        <v>0</v>
      </c>
      <c r="Y153" s="144">
        <f>$X$153*$K$153</f>
        <v>0</v>
      </c>
      <c r="Z153" s="144">
        <v>0</v>
      </c>
      <c r="AA153" s="145">
        <f>$Z$153*$K$153</f>
        <v>0</v>
      </c>
      <c r="AR153" s="6" t="s">
        <v>154</v>
      </c>
      <c r="AT153" s="6" t="s">
        <v>150</v>
      </c>
      <c r="AU153" s="6" t="s">
        <v>99</v>
      </c>
      <c r="AY153" s="6" t="s">
        <v>149</v>
      </c>
      <c r="BE153" s="93">
        <f>IF($U$153="základní",$N$153,0)</f>
        <v>0</v>
      </c>
      <c r="BF153" s="93">
        <f>IF($U$153="snížená",$N$153,0)</f>
        <v>0</v>
      </c>
      <c r="BG153" s="93">
        <f>IF($U$153="zákl. přenesená",$N$153,0)</f>
        <v>0</v>
      </c>
      <c r="BH153" s="93">
        <f>IF($U$153="sníž. přenesená",$N$153,0)</f>
        <v>0</v>
      </c>
      <c r="BI153" s="93">
        <f>IF($U$153="nulová",$N$153,0)</f>
        <v>0</v>
      </c>
      <c r="BJ153" s="6" t="s">
        <v>21</v>
      </c>
      <c r="BK153" s="93">
        <f>ROUND($L$153*$K$153,2)</f>
        <v>0</v>
      </c>
      <c r="BL153" s="6" t="s">
        <v>154</v>
      </c>
    </row>
    <row r="154" spans="2:64" s="6" customFormat="1" ht="39" customHeight="1">
      <c r="B154" s="23"/>
      <c r="C154" s="139" t="s">
        <v>232</v>
      </c>
      <c r="D154" s="139" t="s">
        <v>150</v>
      </c>
      <c r="E154" s="140" t="s">
        <v>317</v>
      </c>
      <c r="F154" s="210" t="s">
        <v>318</v>
      </c>
      <c r="G154" s="211"/>
      <c r="H154" s="211"/>
      <c r="I154" s="211"/>
      <c r="J154" s="141" t="s">
        <v>189</v>
      </c>
      <c r="K154" s="142">
        <v>0.804</v>
      </c>
      <c r="L154" s="212">
        <v>0</v>
      </c>
      <c r="M154" s="211"/>
      <c r="N154" s="213">
        <f>ROUND($L$154*$K$154,2)</f>
        <v>0</v>
      </c>
      <c r="O154" s="211"/>
      <c r="P154" s="211"/>
      <c r="Q154" s="211"/>
      <c r="R154" s="25"/>
      <c r="T154" s="143"/>
      <c r="U154" s="31" t="s">
        <v>43</v>
      </c>
      <c r="V154" s="144">
        <v>0.066</v>
      </c>
      <c r="W154" s="144">
        <f>$V$154*$K$154</f>
        <v>0.05306400000000001</v>
      </c>
      <c r="X154" s="144">
        <v>0</v>
      </c>
      <c r="Y154" s="144">
        <f>$X$154*$K$154</f>
        <v>0</v>
      </c>
      <c r="Z154" s="144">
        <v>0</v>
      </c>
      <c r="AA154" s="145">
        <f>$Z$154*$K$154</f>
        <v>0</v>
      </c>
      <c r="AR154" s="6" t="s">
        <v>154</v>
      </c>
      <c r="AT154" s="6" t="s">
        <v>150</v>
      </c>
      <c r="AU154" s="6" t="s">
        <v>99</v>
      </c>
      <c r="AY154" s="6" t="s">
        <v>149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21</v>
      </c>
      <c r="BK154" s="93">
        <f>ROUND($L$154*$K$154,2)</f>
        <v>0</v>
      </c>
      <c r="BL154" s="6" t="s">
        <v>154</v>
      </c>
    </row>
    <row r="155" spans="2:64" s="6" customFormat="1" ht="39" customHeight="1">
      <c r="B155" s="23"/>
      <c r="C155" s="139" t="s">
        <v>236</v>
      </c>
      <c r="D155" s="139" t="s">
        <v>150</v>
      </c>
      <c r="E155" s="140" t="s">
        <v>320</v>
      </c>
      <c r="F155" s="210" t="s">
        <v>321</v>
      </c>
      <c r="G155" s="211"/>
      <c r="H155" s="211"/>
      <c r="I155" s="211"/>
      <c r="J155" s="141" t="s">
        <v>189</v>
      </c>
      <c r="K155" s="142">
        <v>0.804</v>
      </c>
      <c r="L155" s="212">
        <v>0</v>
      </c>
      <c r="M155" s="211"/>
      <c r="N155" s="213">
        <f>ROUND($L$155*$K$155,2)</f>
        <v>0</v>
      </c>
      <c r="O155" s="211"/>
      <c r="P155" s="211"/>
      <c r="Q155" s="211"/>
      <c r="R155" s="25"/>
      <c r="T155" s="143"/>
      <c r="U155" s="31" t="s">
        <v>43</v>
      </c>
      <c r="V155" s="144">
        <v>0.005</v>
      </c>
      <c r="W155" s="144">
        <f>$V$155*$K$155</f>
        <v>0.00402</v>
      </c>
      <c r="X155" s="144">
        <v>0</v>
      </c>
      <c r="Y155" s="144">
        <f>$X$155*$K$155</f>
        <v>0</v>
      </c>
      <c r="Z155" s="144">
        <v>0</v>
      </c>
      <c r="AA155" s="145">
        <f>$Z$155*$K$155</f>
        <v>0</v>
      </c>
      <c r="AR155" s="6" t="s">
        <v>154</v>
      </c>
      <c r="AT155" s="6" t="s">
        <v>150</v>
      </c>
      <c r="AU155" s="6" t="s">
        <v>99</v>
      </c>
      <c r="AY155" s="6" t="s">
        <v>149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21</v>
      </c>
      <c r="BK155" s="93">
        <f>ROUND($L$155*$K$155,2)</f>
        <v>0</v>
      </c>
      <c r="BL155" s="6" t="s">
        <v>154</v>
      </c>
    </row>
    <row r="156" spans="2:64" s="6" customFormat="1" ht="27" customHeight="1">
      <c r="B156" s="23"/>
      <c r="C156" s="139" t="s">
        <v>240</v>
      </c>
      <c r="D156" s="139" t="s">
        <v>150</v>
      </c>
      <c r="E156" s="140" t="s">
        <v>323</v>
      </c>
      <c r="F156" s="210" t="s">
        <v>324</v>
      </c>
      <c r="G156" s="211"/>
      <c r="H156" s="211"/>
      <c r="I156" s="211"/>
      <c r="J156" s="141" t="s">
        <v>189</v>
      </c>
      <c r="K156" s="142">
        <v>0.804</v>
      </c>
      <c r="L156" s="212">
        <v>0</v>
      </c>
      <c r="M156" s="211"/>
      <c r="N156" s="213">
        <f>ROUND($L$156*$K$156,2)</f>
        <v>0</v>
      </c>
      <c r="O156" s="211"/>
      <c r="P156" s="211"/>
      <c r="Q156" s="211"/>
      <c r="R156" s="25"/>
      <c r="T156" s="143"/>
      <c r="U156" s="31" t="s">
        <v>43</v>
      </c>
      <c r="V156" s="144">
        <v>2.003</v>
      </c>
      <c r="W156" s="144">
        <f>$V$156*$K$156</f>
        <v>1.6104120000000002</v>
      </c>
      <c r="X156" s="144">
        <v>0</v>
      </c>
      <c r="Y156" s="144">
        <f>$X$156*$K$156</f>
        <v>0</v>
      </c>
      <c r="Z156" s="144">
        <v>0</v>
      </c>
      <c r="AA156" s="145">
        <f>$Z$156*$K$156</f>
        <v>0</v>
      </c>
      <c r="AR156" s="6" t="s">
        <v>154</v>
      </c>
      <c r="AT156" s="6" t="s">
        <v>150</v>
      </c>
      <c r="AU156" s="6" t="s">
        <v>99</v>
      </c>
      <c r="AY156" s="6" t="s">
        <v>149</v>
      </c>
      <c r="BE156" s="93">
        <f>IF($U$156="základní",$N$156,0)</f>
        <v>0</v>
      </c>
      <c r="BF156" s="93">
        <f>IF($U$156="snížená",$N$156,0)</f>
        <v>0</v>
      </c>
      <c r="BG156" s="93">
        <f>IF($U$156="zákl. přenesená",$N$156,0)</f>
        <v>0</v>
      </c>
      <c r="BH156" s="93">
        <f>IF($U$156="sníž. přenesená",$N$156,0)</f>
        <v>0</v>
      </c>
      <c r="BI156" s="93">
        <f>IF($U$156="nulová",$N$156,0)</f>
        <v>0</v>
      </c>
      <c r="BJ156" s="6" t="s">
        <v>21</v>
      </c>
      <c r="BK156" s="93">
        <f>ROUND($L$156*$K$156,2)</f>
        <v>0</v>
      </c>
      <c r="BL156" s="6" t="s">
        <v>154</v>
      </c>
    </row>
    <row r="157" spans="2:64" s="6" customFormat="1" ht="27" customHeight="1">
      <c r="B157" s="23"/>
      <c r="C157" s="139" t="s">
        <v>253</v>
      </c>
      <c r="D157" s="139" t="s">
        <v>150</v>
      </c>
      <c r="E157" s="140" t="s">
        <v>326</v>
      </c>
      <c r="F157" s="210" t="s">
        <v>327</v>
      </c>
      <c r="G157" s="211"/>
      <c r="H157" s="211"/>
      <c r="I157" s="211"/>
      <c r="J157" s="141" t="s">
        <v>189</v>
      </c>
      <c r="K157" s="142">
        <v>0.804</v>
      </c>
      <c r="L157" s="212">
        <v>0</v>
      </c>
      <c r="M157" s="211"/>
      <c r="N157" s="213">
        <f>ROUND($L$157*$K$157,2)</f>
        <v>0</v>
      </c>
      <c r="O157" s="211"/>
      <c r="P157" s="211"/>
      <c r="Q157" s="211"/>
      <c r="R157" s="25"/>
      <c r="T157" s="143"/>
      <c r="U157" s="31" t="s">
        <v>43</v>
      </c>
      <c r="V157" s="144">
        <v>1.48</v>
      </c>
      <c r="W157" s="144">
        <f>$V$157*$K$157</f>
        <v>1.18992</v>
      </c>
      <c r="X157" s="144">
        <v>0</v>
      </c>
      <c r="Y157" s="144">
        <f>$X$157*$K$157</f>
        <v>0</v>
      </c>
      <c r="Z157" s="144">
        <v>0</v>
      </c>
      <c r="AA157" s="145">
        <f>$Z$157*$K$157</f>
        <v>0</v>
      </c>
      <c r="AR157" s="6" t="s">
        <v>154</v>
      </c>
      <c r="AT157" s="6" t="s">
        <v>150</v>
      </c>
      <c r="AU157" s="6" t="s">
        <v>99</v>
      </c>
      <c r="AY157" s="6" t="s">
        <v>149</v>
      </c>
      <c r="BE157" s="93">
        <f>IF($U$157="základní",$N$157,0)</f>
        <v>0</v>
      </c>
      <c r="BF157" s="93">
        <f>IF($U$157="snížená",$N$157,0)</f>
        <v>0</v>
      </c>
      <c r="BG157" s="93">
        <f>IF($U$157="zákl. přenesená",$N$157,0)</f>
        <v>0</v>
      </c>
      <c r="BH157" s="93">
        <f>IF($U$157="sníž. přenesená",$N$157,0)</f>
        <v>0</v>
      </c>
      <c r="BI157" s="93">
        <f>IF($U$157="nulová",$N$157,0)</f>
        <v>0</v>
      </c>
      <c r="BJ157" s="6" t="s">
        <v>21</v>
      </c>
      <c r="BK157" s="93">
        <f>ROUND($L$157*$K$157,2)</f>
        <v>0</v>
      </c>
      <c r="BL157" s="6" t="s">
        <v>154</v>
      </c>
    </row>
    <row r="158" spans="2:63" s="6" customFormat="1" ht="51" customHeight="1">
      <c r="B158" s="23"/>
      <c r="C158" s="24"/>
      <c r="D158" s="131" t="s">
        <v>356</v>
      </c>
      <c r="E158" s="24"/>
      <c r="F158" s="24"/>
      <c r="G158" s="24"/>
      <c r="H158" s="24"/>
      <c r="I158" s="24"/>
      <c r="J158" s="24"/>
      <c r="K158" s="24"/>
      <c r="L158" s="24"/>
      <c r="M158" s="24"/>
      <c r="N158" s="206">
        <f>$BK$158</f>
        <v>0</v>
      </c>
      <c r="O158" s="175"/>
      <c r="P158" s="175"/>
      <c r="Q158" s="175"/>
      <c r="R158" s="25"/>
      <c r="T158" s="64"/>
      <c r="U158" s="24"/>
      <c r="V158" s="24"/>
      <c r="W158" s="24"/>
      <c r="X158" s="24"/>
      <c r="Y158" s="24"/>
      <c r="Z158" s="24"/>
      <c r="AA158" s="65"/>
      <c r="AT158" s="6" t="s">
        <v>77</v>
      </c>
      <c r="AU158" s="6" t="s">
        <v>78</v>
      </c>
      <c r="AY158" s="6" t="s">
        <v>357</v>
      </c>
      <c r="BK158" s="93">
        <f>SUM($BK$159:$BK$163)</f>
        <v>0</v>
      </c>
    </row>
    <row r="159" spans="2:63" s="6" customFormat="1" ht="23.25" customHeight="1">
      <c r="B159" s="23"/>
      <c r="C159" s="150"/>
      <c r="D159" s="150" t="s">
        <v>150</v>
      </c>
      <c r="E159" s="151"/>
      <c r="F159" s="218"/>
      <c r="G159" s="219"/>
      <c r="H159" s="219"/>
      <c r="I159" s="219"/>
      <c r="J159" s="152"/>
      <c r="K159" s="153"/>
      <c r="L159" s="212"/>
      <c r="M159" s="211"/>
      <c r="N159" s="213">
        <f>$BK$159</f>
        <v>0</v>
      </c>
      <c r="O159" s="211"/>
      <c r="P159" s="211"/>
      <c r="Q159" s="211"/>
      <c r="R159" s="25"/>
      <c r="T159" s="143"/>
      <c r="U159" s="154" t="s">
        <v>43</v>
      </c>
      <c r="V159" s="24"/>
      <c r="W159" s="24"/>
      <c r="X159" s="24"/>
      <c r="Y159" s="24"/>
      <c r="Z159" s="24"/>
      <c r="AA159" s="65"/>
      <c r="AT159" s="6" t="s">
        <v>357</v>
      </c>
      <c r="AU159" s="6" t="s">
        <v>21</v>
      </c>
      <c r="AY159" s="6" t="s">
        <v>357</v>
      </c>
      <c r="BE159" s="93">
        <f>IF($U$159="základní",$N$159,0)</f>
        <v>0</v>
      </c>
      <c r="BF159" s="93">
        <f>IF($U$159="snížená",$N$159,0)</f>
        <v>0</v>
      </c>
      <c r="BG159" s="93">
        <f>IF($U$159="zákl. přenesená",$N$159,0)</f>
        <v>0</v>
      </c>
      <c r="BH159" s="93">
        <f>IF($U$159="sníž. přenesená",$N$159,0)</f>
        <v>0</v>
      </c>
      <c r="BI159" s="93">
        <f>IF($U$159="nulová",$N$159,0)</f>
        <v>0</v>
      </c>
      <c r="BJ159" s="6" t="s">
        <v>21</v>
      </c>
      <c r="BK159" s="93">
        <f>$L$159*$K$159</f>
        <v>0</v>
      </c>
    </row>
    <row r="160" spans="2:63" s="6" customFormat="1" ht="23.25" customHeight="1">
      <c r="B160" s="23"/>
      <c r="C160" s="150"/>
      <c r="D160" s="150" t="s">
        <v>150</v>
      </c>
      <c r="E160" s="151"/>
      <c r="F160" s="218"/>
      <c r="G160" s="219"/>
      <c r="H160" s="219"/>
      <c r="I160" s="219"/>
      <c r="J160" s="152"/>
      <c r="K160" s="153"/>
      <c r="L160" s="212"/>
      <c r="M160" s="211"/>
      <c r="N160" s="213">
        <f>$BK$160</f>
        <v>0</v>
      </c>
      <c r="O160" s="211"/>
      <c r="P160" s="211"/>
      <c r="Q160" s="211"/>
      <c r="R160" s="25"/>
      <c r="T160" s="143"/>
      <c r="U160" s="154" t="s">
        <v>43</v>
      </c>
      <c r="V160" s="24"/>
      <c r="W160" s="24"/>
      <c r="X160" s="24"/>
      <c r="Y160" s="24"/>
      <c r="Z160" s="24"/>
      <c r="AA160" s="65"/>
      <c r="AT160" s="6" t="s">
        <v>357</v>
      </c>
      <c r="AU160" s="6" t="s">
        <v>21</v>
      </c>
      <c r="AY160" s="6" t="s">
        <v>357</v>
      </c>
      <c r="BE160" s="93">
        <f>IF($U$160="základní",$N$160,0)</f>
        <v>0</v>
      </c>
      <c r="BF160" s="93">
        <f>IF($U$160="snížená",$N$160,0)</f>
        <v>0</v>
      </c>
      <c r="BG160" s="93">
        <f>IF($U$160="zákl. přenesená",$N$160,0)</f>
        <v>0</v>
      </c>
      <c r="BH160" s="93">
        <f>IF($U$160="sníž. přenesená",$N$160,0)</f>
        <v>0</v>
      </c>
      <c r="BI160" s="93">
        <f>IF($U$160="nulová",$N$160,0)</f>
        <v>0</v>
      </c>
      <c r="BJ160" s="6" t="s">
        <v>21</v>
      </c>
      <c r="BK160" s="93">
        <f>$L$160*$K$160</f>
        <v>0</v>
      </c>
    </row>
    <row r="161" spans="2:63" s="6" customFormat="1" ht="23.25" customHeight="1">
      <c r="B161" s="23"/>
      <c r="C161" s="150"/>
      <c r="D161" s="150" t="s">
        <v>150</v>
      </c>
      <c r="E161" s="151"/>
      <c r="F161" s="218"/>
      <c r="G161" s="219"/>
      <c r="H161" s="219"/>
      <c r="I161" s="219"/>
      <c r="J161" s="152"/>
      <c r="K161" s="153"/>
      <c r="L161" s="212"/>
      <c r="M161" s="211"/>
      <c r="N161" s="213">
        <f>$BK$161</f>
        <v>0</v>
      </c>
      <c r="O161" s="211"/>
      <c r="P161" s="211"/>
      <c r="Q161" s="211"/>
      <c r="R161" s="25"/>
      <c r="T161" s="143"/>
      <c r="U161" s="154" t="s">
        <v>43</v>
      </c>
      <c r="V161" s="24"/>
      <c r="W161" s="24"/>
      <c r="X161" s="24"/>
      <c r="Y161" s="24"/>
      <c r="Z161" s="24"/>
      <c r="AA161" s="65"/>
      <c r="AT161" s="6" t="s">
        <v>357</v>
      </c>
      <c r="AU161" s="6" t="s">
        <v>21</v>
      </c>
      <c r="AY161" s="6" t="s">
        <v>357</v>
      </c>
      <c r="BE161" s="93">
        <f>IF($U$161="základní",$N$161,0)</f>
        <v>0</v>
      </c>
      <c r="BF161" s="93">
        <f>IF($U$161="snížená",$N$161,0)</f>
        <v>0</v>
      </c>
      <c r="BG161" s="93">
        <f>IF($U$161="zákl. přenesená",$N$161,0)</f>
        <v>0</v>
      </c>
      <c r="BH161" s="93">
        <f>IF($U$161="sníž. přenesená",$N$161,0)</f>
        <v>0</v>
      </c>
      <c r="BI161" s="93">
        <f>IF($U$161="nulová",$N$161,0)</f>
        <v>0</v>
      </c>
      <c r="BJ161" s="6" t="s">
        <v>21</v>
      </c>
      <c r="BK161" s="93">
        <f>$L$161*$K$161</f>
        <v>0</v>
      </c>
    </row>
    <row r="162" spans="2:63" s="6" customFormat="1" ht="23.25" customHeight="1">
      <c r="B162" s="23"/>
      <c r="C162" s="150"/>
      <c r="D162" s="150" t="s">
        <v>150</v>
      </c>
      <c r="E162" s="151"/>
      <c r="F162" s="218"/>
      <c r="G162" s="219"/>
      <c r="H162" s="219"/>
      <c r="I162" s="219"/>
      <c r="J162" s="152"/>
      <c r="K162" s="153"/>
      <c r="L162" s="212"/>
      <c r="M162" s="211"/>
      <c r="N162" s="213">
        <f>$BK$162</f>
        <v>0</v>
      </c>
      <c r="O162" s="211"/>
      <c r="P162" s="211"/>
      <c r="Q162" s="211"/>
      <c r="R162" s="25"/>
      <c r="T162" s="143"/>
      <c r="U162" s="154" t="s">
        <v>43</v>
      </c>
      <c r="V162" s="24"/>
      <c r="W162" s="24"/>
      <c r="X162" s="24"/>
      <c r="Y162" s="24"/>
      <c r="Z162" s="24"/>
      <c r="AA162" s="65"/>
      <c r="AT162" s="6" t="s">
        <v>357</v>
      </c>
      <c r="AU162" s="6" t="s">
        <v>21</v>
      </c>
      <c r="AY162" s="6" t="s">
        <v>357</v>
      </c>
      <c r="BE162" s="93">
        <f>IF($U$162="základní",$N$162,0)</f>
        <v>0</v>
      </c>
      <c r="BF162" s="93">
        <f>IF($U$162="snížená",$N$162,0)</f>
        <v>0</v>
      </c>
      <c r="BG162" s="93">
        <f>IF($U$162="zákl. přenesená",$N$162,0)</f>
        <v>0</v>
      </c>
      <c r="BH162" s="93">
        <f>IF($U$162="sníž. přenesená",$N$162,0)</f>
        <v>0</v>
      </c>
      <c r="BI162" s="93">
        <f>IF($U$162="nulová",$N$162,0)</f>
        <v>0</v>
      </c>
      <c r="BJ162" s="6" t="s">
        <v>21</v>
      </c>
      <c r="BK162" s="93">
        <f>$L$162*$K$162</f>
        <v>0</v>
      </c>
    </row>
    <row r="163" spans="2:63" s="6" customFormat="1" ht="23.25" customHeight="1">
      <c r="B163" s="23"/>
      <c r="C163" s="150"/>
      <c r="D163" s="150" t="s">
        <v>150</v>
      </c>
      <c r="E163" s="151"/>
      <c r="F163" s="218"/>
      <c r="G163" s="219"/>
      <c r="H163" s="219"/>
      <c r="I163" s="219"/>
      <c r="J163" s="152"/>
      <c r="K163" s="153"/>
      <c r="L163" s="212"/>
      <c r="M163" s="211"/>
      <c r="N163" s="213">
        <f>$BK$163</f>
        <v>0</v>
      </c>
      <c r="O163" s="211"/>
      <c r="P163" s="211"/>
      <c r="Q163" s="211"/>
      <c r="R163" s="25"/>
      <c r="T163" s="143"/>
      <c r="U163" s="154" t="s">
        <v>43</v>
      </c>
      <c r="V163" s="43"/>
      <c r="W163" s="43"/>
      <c r="X163" s="43"/>
      <c r="Y163" s="43"/>
      <c r="Z163" s="43"/>
      <c r="AA163" s="45"/>
      <c r="AT163" s="6" t="s">
        <v>357</v>
      </c>
      <c r="AU163" s="6" t="s">
        <v>21</v>
      </c>
      <c r="AY163" s="6" t="s">
        <v>357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21</v>
      </c>
      <c r="BK163" s="93">
        <f>$L$163*$K$163</f>
        <v>0</v>
      </c>
    </row>
    <row r="164" spans="2:18" s="6" customFormat="1" ht="7.5" customHeight="1">
      <c r="B164" s="46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8"/>
    </row>
    <row r="221" s="2" customFormat="1" ht="14.25" customHeight="1"/>
  </sheetData>
  <sheetProtection password="CC35" sheet="1" objects="1" scenarios="1" formatColumns="0" formatRows="0" sort="0" autoFilter="0"/>
  <mergeCells count="182">
    <mergeCell ref="H1:K1"/>
    <mergeCell ref="S2:AC2"/>
    <mergeCell ref="F163:I163"/>
    <mergeCell ref="L163:M163"/>
    <mergeCell ref="N163:Q163"/>
    <mergeCell ref="N121:Q121"/>
    <mergeCell ref="N122:Q122"/>
    <mergeCell ref="N123:Q123"/>
    <mergeCell ref="N138:Q138"/>
    <mergeCell ref="N144:Q144"/>
    <mergeCell ref="N151:Q151"/>
    <mergeCell ref="N158:Q158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49:I149"/>
    <mergeCell ref="L149:M149"/>
    <mergeCell ref="N149:Q149"/>
    <mergeCell ref="F150:I150"/>
    <mergeCell ref="L150:M150"/>
    <mergeCell ref="N150:Q150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7:I137"/>
    <mergeCell ref="L137:M137"/>
    <mergeCell ref="N137:Q137"/>
    <mergeCell ref="F139:I139"/>
    <mergeCell ref="L139:M139"/>
    <mergeCell ref="N139:Q139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0:I120"/>
    <mergeCell ref="L120:M120"/>
    <mergeCell ref="N120:Q120"/>
    <mergeCell ref="F124:I124"/>
    <mergeCell ref="L124:M124"/>
    <mergeCell ref="N124:Q124"/>
    <mergeCell ref="C110:Q110"/>
    <mergeCell ref="F112:P112"/>
    <mergeCell ref="F113:P113"/>
    <mergeCell ref="M115:P115"/>
    <mergeCell ref="M117:Q117"/>
    <mergeCell ref="M118:Q118"/>
    <mergeCell ref="D100:H100"/>
    <mergeCell ref="N100:Q100"/>
    <mergeCell ref="D101:H101"/>
    <mergeCell ref="N101:Q101"/>
    <mergeCell ref="N102:Q102"/>
    <mergeCell ref="L104:Q104"/>
    <mergeCell ref="N96:Q96"/>
    <mergeCell ref="D97:H97"/>
    <mergeCell ref="N97:Q97"/>
    <mergeCell ref="D98:H98"/>
    <mergeCell ref="N98:Q98"/>
    <mergeCell ref="D99:H99"/>
    <mergeCell ref="N99:Q99"/>
    <mergeCell ref="N89:Q89"/>
    <mergeCell ref="N90:Q90"/>
    <mergeCell ref="N91:Q91"/>
    <mergeCell ref="N92:Q92"/>
    <mergeCell ref="N93:Q93"/>
    <mergeCell ref="N94:Q94"/>
    <mergeCell ref="M81:P81"/>
    <mergeCell ref="M83:Q83"/>
    <mergeCell ref="M84:Q84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H30:J30"/>
    <mergeCell ref="M30:P30"/>
    <mergeCell ref="H31:J31"/>
    <mergeCell ref="M31:P31"/>
    <mergeCell ref="H32:J32"/>
    <mergeCell ref="M32:P32"/>
    <mergeCell ref="O20:P20"/>
    <mergeCell ref="O21:P21"/>
    <mergeCell ref="M24:P24"/>
    <mergeCell ref="M25:P25"/>
    <mergeCell ref="M27:P27"/>
    <mergeCell ref="H29:J29"/>
    <mergeCell ref="M29:P29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59:D164">
      <formula1>"K,M"</formula1>
    </dataValidation>
    <dataValidation type="list" allowBlank="1" showInputMessage="1" showErrorMessage="1" error="Povoleny jsou hodnoty základní, snížená, zákl. přenesená, sníž. přenesená, nulová." sqref="U159:U164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dcterms:modified xsi:type="dcterms:W3CDTF">2018-08-07T09:46:30Z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