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02 - Úprava chodníčků" sheetId="2" r:id="rId2"/>
    <sheet name="03 - Drenáž a čistící zóna" sheetId="3" r:id="rId3"/>
    <sheet name="04 - Podlaha anglického d..." sheetId="4" r:id="rId4"/>
    <sheet name="05 - Stříška nad vstupem" sheetId="5" r:id="rId5"/>
    <sheet name="06 - Plocha po terase" sheetId="6" r:id="rId6"/>
    <sheet name="07 - Sokl severní štít" sheetId="7" r:id="rId7"/>
    <sheet name="Pokyny pro vyplnění" sheetId="8" r:id="rId8"/>
  </sheets>
  <definedNames>
    <definedName name="_xlnm._FilterDatabase" localSheetId="1" hidden="1">'02 - Úprava chodníčků'!$C$85:$K$85</definedName>
    <definedName name="_xlnm._FilterDatabase" localSheetId="2" hidden="1">'03 - Drenáž a čistící zóna'!$C$99:$K$99</definedName>
    <definedName name="_xlnm._FilterDatabase" localSheetId="3" hidden="1">'04 - Podlaha anglického d...'!$C$80:$K$80</definedName>
    <definedName name="_xlnm._FilterDatabase" localSheetId="4" hidden="1">'05 - Stříška nad vstupem'!$C$88:$K$88</definedName>
    <definedName name="_xlnm._FilterDatabase" localSheetId="5" hidden="1">'06 - Plocha po terase'!$C$81:$K$81</definedName>
    <definedName name="_xlnm._FilterDatabase" localSheetId="6" hidden="1">'07 - Sokl severní štít'!$C$83:$K$83</definedName>
    <definedName name="_xlnm.Print_Titles" localSheetId="1">'02 - Úprava chodníčků'!$85:$85</definedName>
    <definedName name="_xlnm.Print_Titles" localSheetId="2">'03 - Drenáž a čistící zóna'!$99:$99</definedName>
    <definedName name="_xlnm.Print_Titles" localSheetId="3">'04 - Podlaha anglického d...'!$80:$80</definedName>
    <definedName name="_xlnm.Print_Titles" localSheetId="4">'05 - Stříška nad vstupem'!$88:$88</definedName>
    <definedName name="_xlnm.Print_Titles" localSheetId="5">'06 - Plocha po terase'!$81:$81</definedName>
    <definedName name="_xlnm.Print_Titles" localSheetId="6">'07 - Sokl severní štít'!$83:$83</definedName>
    <definedName name="_xlnm.Print_Titles" localSheetId="0">'Rekapitulace stavby'!$49:$49</definedName>
    <definedName name="_xlnm.Print_Area" localSheetId="1">'02 - Úprava chodníčků'!$C$4:$J$36,'02 - Úprava chodníčků'!$C$42:$J$67,'02 - Úprava chodníčků'!$C$73:$K$132</definedName>
    <definedName name="_xlnm.Print_Area" localSheetId="2">'03 - Drenáž a čistící zóna'!$C$4:$J$36,'03 - Drenáž a čistící zóna'!$C$42:$J$81,'03 - Drenáž a čistící zóna'!$C$87:$K$226</definedName>
    <definedName name="_xlnm.Print_Area" localSheetId="3">'04 - Podlaha anglického d...'!$C$4:$J$36,'04 - Podlaha anglického d...'!$C$42:$J$62,'04 - Podlaha anglického d...'!$C$68:$K$104</definedName>
    <definedName name="_xlnm.Print_Area" localSheetId="4">'05 - Stříška nad vstupem'!$C$4:$J$36,'05 - Stříška nad vstupem'!$C$42:$J$70,'05 - Stříška nad vstupem'!$C$76:$K$147</definedName>
    <definedName name="_xlnm.Print_Area" localSheetId="5">'06 - Plocha po terase'!$C$4:$J$36,'06 - Plocha po terase'!$C$42:$J$63,'06 - Plocha po terase'!$C$69:$K$105</definedName>
    <definedName name="_xlnm.Print_Area" localSheetId="6">'07 - Sokl severní štít'!$C$4:$J$36,'07 - Sokl severní štít'!$C$42:$J$65,'07 - Sokl severní štít'!$C$71:$K$162</definedName>
    <definedName name="_xlnm.Print_Area" localSheetId="7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stavby'!$C$39:$AQ$58</definedName>
  </definedNames>
  <calcPr fullCalcOnLoad="1"/>
</workbook>
</file>

<file path=xl/sharedStrings.xml><?xml version="1.0" encoding="utf-8"?>
<sst xmlns="http://schemas.openxmlformats.org/spreadsheetml/2006/main" count="4957" uniqueCount="1012">
  <si>
    <t>Export VZ</t>
  </si>
  <si>
    <t>List obsahuje:</t>
  </si>
  <si>
    <t>3.0</t>
  </si>
  <si>
    <t>False</t>
  </si>
  <si>
    <t>{EFA6EDC0-1B35-486C-817B-6F0261E4EB70}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</si>
  <si>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</si>
  <si>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</si>
  <si>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</si>
  <si>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</si>
  <si>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</si>
  <si>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</si>
  <si>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</si>
  <si>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</si>
  <si>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</si>
  <si>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01/2018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</si>
  <si>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</si>
  <si>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</si>
  <si>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Pavilon Smetanova</t>
  </si>
  <si>
    <t>0,1</t>
  </si>
  <si>
    <t>KSO:</t>
  </si>
  <si>
    <t>CC-CZ:</t>
  </si>
  <si>
    <t>1</t>
  </si>
  <si>
    <t>Místo:</t>
  </si>
  <si>
    <t xml:space="preserve"> </t>
  </si>
  <si>
    <t>Datum:</t>
  </si>
  <si>
    <t>14.04.2018</t>
  </si>
  <si>
    <t>10</t>
  </si>
  <si>
    <t>100</t>
  </si>
  <si>
    <t>Zadavatel:</t>
  </si>
  <si>
    <t>IČ:</t>
  </si>
  <si>
    <t>Město Chotěboř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</si>
  <si>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</si>
  <si>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</si>
  <si>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</si>
  <si>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</si>
  <si>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</si>
  <si>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</si>
  <si>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</si>
  <si>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</si>
  <si>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</si>
  <si>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</si>
  <si>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</si>
  <si>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</si>
  <si>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</si>
  <si>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</si>
  <si>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</si>
  <si>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</si>
  <si>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</si>
  <si>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</si>
  <si>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</si>
  <si>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</si>
  <si>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</si>
  <si>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</si>
  <si>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</si>
  <si>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</si>
  <si>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</si>
  <si>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</si>
  <si>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</si>
  <si>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</si>
  <si>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</si>
  <si>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</si>
  <si>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</si>
  <si>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</si>
  <si>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</si>
  <si>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</si>
  <si>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</si>
  <si>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</si>
  <si>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</si>
  <si>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</si>
  <si>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</si>
  <si>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</si>
  <si>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</si>
  <si>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</si>
  <si>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</si>
  <si>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</si>
  <si>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02</t>
  </si>
  <si>
    <t>Úprava chodníčků</t>
  </si>
  <si>
    <t>STA</t>
  </si>
  <si>
    <t>{BBF01ADC-7E2B-4847-81FE-A29852DA1216}</t>
  </si>
  <si>
    <t>2</t>
  </si>
  <si>
    <t>03</t>
  </si>
  <si>
    <t>Drenáž a čistící zóna</t>
  </si>
  <si>
    <t>{026520B4-DF68-4E48-9C56-B08263FDFE27}</t>
  </si>
  <si>
    <t>04</t>
  </si>
  <si>
    <t>Podlaha anglického dvorku</t>
  </si>
  <si>
    <t>{17CE05AF-FA4C-4BDD-B1AB-4ED326B07785}</t>
  </si>
  <si>
    <t>05</t>
  </si>
  <si>
    <t>Stříška nad vstupem</t>
  </si>
  <si>
    <t>{2EE4B3ED-9457-4A73-8619-65F3F09C3BF0}</t>
  </si>
  <si>
    <t>06</t>
  </si>
  <si>
    <t>Plocha po terase</t>
  </si>
  <si>
    <t>{31F7EED8-C336-4F0D-BB9F-01C138C40FD3}</t>
  </si>
  <si>
    <t>07</t>
  </si>
  <si>
    <t>Sokl severní štít</t>
  </si>
  <si>
    <t>{F14E21DA-37B4-48A3-99CF-D142322003A4}</t>
  </si>
  <si>
    <t>Zpět na list:</t>
  </si>
  <si>
    <t>KRYCÍ LIST SOUPISU</t>
  </si>
  <si>
    <t>Objekt:</t>
  </si>
  <si>
    <t>02 - Úprava chodníčků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</si>
  <si>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</si>
  <si>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</si>
  <si>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</si>
  <si>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</si>
  <si>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</si>
  <si>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</si>
  <si>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</si>
  <si>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  12 - Zemní práce - odkopávky a prokopávky</t>
  </si>
  <si>
    <t xml:space="preserve">      16 - Zemní práce - přemístění výkopku</t>
  </si>
  <si>
    <t xml:space="preserve">      18 - Zemní práce - povrchové úpravy terénu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</si>
  <si>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</si>
  <si>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</si>
  <si>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</si>
  <si>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</si>
  <si>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</si>
  <si>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</si>
  <si>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</si>
  <si>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</si>
  <si>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</si>
  <si>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</si>
  <si>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</si>
  <si>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</si>
  <si>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</si>
  <si>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</si>
  <si>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</si>
  <si>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</si>
  <si>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</si>
  <si>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</si>
  <si>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</si>
  <si>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</si>
  <si>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</si>
  <si>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</si>
  <si>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</si>
  <si>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</si>
  <si>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</si>
  <si>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113202111</t>
  </si>
  <si>
    <t>Vytrhání obrub krajníků obrubníků stojatých</t>
  </si>
  <si>
    <t>m</t>
  </si>
  <si>
    <t>CS ÚRS 2015 01</t>
  </si>
  <si>
    <t>4</t>
  </si>
  <si>
    <t>1105398170</t>
  </si>
  <si>
    <t>VV</t>
  </si>
  <si>
    <t>1,700+1,500</t>
  </si>
  <si>
    <t>181951102</t>
  </si>
  <si>
    <t>Úprava pláně v hornině tř. 1 až 4 se zhutněním</t>
  </si>
  <si>
    <t>m2</t>
  </si>
  <si>
    <t>-2105692488</t>
  </si>
  <si>
    <t>12</t>
  </si>
  <si>
    <t>Zemní práce - odkopávky a prokopávky</t>
  </si>
  <si>
    <t>3</t>
  </si>
  <si>
    <t>120001101</t>
  </si>
  <si>
    <t>Příplatek za ztížení vykopávky v blízkosti podzemního vedení</t>
  </si>
  <si>
    <t>m3</t>
  </si>
  <si>
    <t>1115734669</t>
  </si>
  <si>
    <t>50,000*(0,150+0,060)</t>
  </si>
  <si>
    <t>122302201</t>
  </si>
  <si>
    <t>Odkopávky a prokopávky nezapažené pro silnice objemu do 100 m3 v hornině tř. 4</t>
  </si>
  <si>
    <t>890663649</t>
  </si>
  <si>
    <t>5</t>
  </si>
  <si>
    <t>122302209</t>
  </si>
  <si>
    <t>Příplatek k odkopávkám a prokopávkám pro silnice v hornině tř. 4 za lepivost</t>
  </si>
  <si>
    <t>-2076941718</t>
  </si>
  <si>
    <t>16</t>
  </si>
  <si>
    <t>Zemní práce - přemístění výkopku</t>
  </si>
  <si>
    <t>6</t>
  </si>
  <si>
    <t>162701105</t>
  </si>
  <si>
    <t>Vodorovné přemístění do 10000 m výkopku/sypaniny z horniny tř. 1 až 4</t>
  </si>
  <si>
    <t>627332761</t>
  </si>
  <si>
    <t>7</t>
  </si>
  <si>
    <t>162701109</t>
  </si>
  <si>
    <t>Příplatek k vodorovnému přemístění výkopku/sypaniny z horniny tř. 1 až 4 ZKD 1000 m přes 10000 m</t>
  </si>
  <si>
    <t>-524091536</t>
  </si>
  <si>
    <t>10,5*10 'Přepočtené koeficientem množství</t>
  </si>
  <si>
    <t>8</t>
  </si>
  <si>
    <t>171201201</t>
  </si>
  <si>
    <t>Uložení sypaniny na skládky</t>
  </si>
  <si>
    <t>-335425772</t>
  </si>
  <si>
    <t>9</t>
  </si>
  <si>
    <t>171201211</t>
  </si>
  <si>
    <t>Poplatek za uložení odpadu ze sypaniny na skládce (skládkovné)</t>
  </si>
  <si>
    <t>t</t>
  </si>
  <si>
    <t>1153910675</t>
  </si>
  <si>
    <t>10,5*1,8 'Přepočtené koeficientem množství</t>
  </si>
  <si>
    <t>18</t>
  </si>
  <si>
    <t>Zemní práce - povrchové úpravy terénu</t>
  </si>
  <si>
    <t>181111131</t>
  </si>
  <si>
    <t>Plošná úprava terénu do 500 m2 zemina tř 1 až 4 nerovnosti do +/- 200 mm v rovinně a svahu do 1:5</t>
  </si>
  <si>
    <t>-1940940500</t>
  </si>
  <si>
    <t>(17,950+15,800)*1,100</t>
  </si>
  <si>
    <t>0,5*6,350*11,450</t>
  </si>
  <si>
    <t>Součet</t>
  </si>
  <si>
    <t>11</t>
  </si>
  <si>
    <t>181411131</t>
  </si>
  <si>
    <t>Založení parkového trávníku výsevem plochy do 1000 m2 v rovině a ve svahu do 1:5</t>
  </si>
  <si>
    <t>-143596431</t>
  </si>
  <si>
    <t>M</t>
  </si>
  <si>
    <t>005724100</t>
  </si>
  <si>
    <t>osivo směs travní parková</t>
  </si>
  <si>
    <t>kg</t>
  </si>
  <si>
    <t>1313529268</t>
  </si>
  <si>
    <t>73,479*0,015 'Přepočtené koeficientem množství</t>
  </si>
  <si>
    <t>Komunikace pozemní</t>
  </si>
  <si>
    <t>13</t>
  </si>
  <si>
    <t>564211112</t>
  </si>
  <si>
    <t>Podklad nebo podsyp ze štěrkopísku ŠP tl 60 mm</t>
  </si>
  <si>
    <t>-1825969931</t>
  </si>
  <si>
    <t>14</t>
  </si>
  <si>
    <t>564851111</t>
  </si>
  <si>
    <t>Podklad ze štěrkodrtě ŠD tl 150 mm</t>
  </si>
  <si>
    <t>-655536878</t>
  </si>
  <si>
    <t>Úpravy povrchů, podlahy a osazování výplní</t>
  </si>
  <si>
    <t>113106123</t>
  </si>
  <si>
    <t>Rozebrání dlažeb komunikací pro pěší ze zámkových dlaždic</t>
  </si>
  <si>
    <t>353396999</t>
  </si>
  <si>
    <t>566501111</t>
  </si>
  <si>
    <t>Úprava krytu z kameniva drceného pro nový kryt s doplněním kameniva drceného do 0,10 m3/m2</t>
  </si>
  <si>
    <t>1109296499</t>
  </si>
  <si>
    <t>17</t>
  </si>
  <si>
    <t>596211110</t>
  </si>
  <si>
    <t>Kladení zámkové dlažby komunikací pro pěší tl 60 mm skupiny A pl do 50 m2</t>
  </si>
  <si>
    <t>-1004360705</t>
  </si>
  <si>
    <t>979054451</t>
  </si>
  <si>
    <t>Očištění vybouraných zámkových dlaždic s původním spárováním z kameniva těženého</t>
  </si>
  <si>
    <t>-1990600133</t>
  </si>
  <si>
    <t>Ostatní konstrukce a práce, bourání</t>
  </si>
  <si>
    <t>19</t>
  </si>
  <si>
    <t>916231213</t>
  </si>
  <si>
    <t>Osazení chodníkového obrubníku betonového stojatého s boční opěrou do lože z betonu prostého</t>
  </si>
  <si>
    <t>574195123</t>
  </si>
  <si>
    <t>15,800+1,650+17,950+1,700+13,300+0,500+11,450+1,500</t>
  </si>
  <si>
    <t>20</t>
  </si>
  <si>
    <t>592174900</t>
  </si>
  <si>
    <t>obrubník betonový chodníkový ABO 13-10 100x10x25 cm</t>
  </si>
  <si>
    <t>kus</t>
  </si>
  <si>
    <t>1832094304</t>
  </si>
  <si>
    <t>916991121</t>
  </si>
  <si>
    <t>Lože pod obrubníky, krajníky nebo obruby z dlažebních kostek z betonu prostého</t>
  </si>
  <si>
    <t>988365440</t>
  </si>
  <si>
    <t>997</t>
  </si>
  <si>
    <t>Přesun sutě</t>
  </si>
  <si>
    <t>22</t>
  </si>
  <si>
    <t>997221561</t>
  </si>
  <si>
    <t>Vodorovná doprava suti z kusových materiálů do 1 km</t>
  </si>
  <si>
    <t>-915917071</t>
  </si>
  <si>
    <t>23</t>
  </si>
  <si>
    <t>997221569</t>
  </si>
  <si>
    <t>Příplatek ZKD 1 km u vodorovné dopravy suti z kusových materiálů</t>
  </si>
  <si>
    <t>1310010920</t>
  </si>
  <si>
    <t>1,956*19 'Přepočtené koeficientem množství</t>
  </si>
  <si>
    <t>24</t>
  </si>
  <si>
    <t>997221612</t>
  </si>
  <si>
    <t>Nakládání vybouraných hmot na dopravní prostředky pro vodorovnou dopravu</t>
  </si>
  <si>
    <t>1593786184</t>
  </si>
  <si>
    <t>25</t>
  </si>
  <si>
    <t>997221815</t>
  </si>
  <si>
    <t>Poplatek za uložení betonového odpadu na skládce (skládkovné)</t>
  </si>
  <si>
    <t>1666012740</t>
  </si>
  <si>
    <t>998</t>
  </si>
  <si>
    <t>Přesun hmot</t>
  </si>
  <si>
    <t>26</t>
  </si>
  <si>
    <t>998229111</t>
  </si>
  <si>
    <t>Přesun hmot ruční pro pozemní komunikace s krytem z kameniva, betonu,živice na vzdálenost do 50 m</t>
  </si>
  <si>
    <t>-1603668314</t>
  </si>
  <si>
    <t>03 - Drenáž a čistící zóna</t>
  </si>
  <si>
    <t xml:space="preserve">      13 - Zemní práce - hloubené vykopávky</t>
  </si>
  <si>
    <t xml:space="preserve">      17 - Zemní práce - konstrukce ze zemin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</si>
  <si>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</si>
  <si>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</si>
  <si>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</si>
  <si>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  61 - Úprava povrchů vnitřních</t>
  </si>
  <si>
    <t xml:space="preserve">      62 - Úprava povrchů vnějších</t>
  </si>
  <si>
    <t xml:space="preserve">      98 - Demolice a sanace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</si>
  <si>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</si>
  <si>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</si>
  <si>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</si>
  <si>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767 - Konstrukce zámečnické</t>
  </si>
  <si>
    <t xml:space="preserve">    781 - Dokončovací práce - obklady</t>
  </si>
  <si>
    <t xml:space="preserve">    784 - Dokončovací práce - malby a tapety</t>
  </si>
  <si>
    <t xml:space="preserve">    787 - Dokončovací práce - zasklívání</t>
  </si>
  <si>
    <t>-1041403853</t>
  </si>
  <si>
    <t>113107122</t>
  </si>
  <si>
    <t>Odstranění podkladu pl do 50 m2 z kameniva drceného tl 200 mm</t>
  </si>
  <si>
    <t>1430048904</t>
  </si>
  <si>
    <t>Zemní práce - hloubené vykopávky</t>
  </si>
  <si>
    <t>130001101</t>
  </si>
  <si>
    <t>154675381</t>
  </si>
  <si>
    <t>6,000+27,708</t>
  </si>
  <si>
    <t>132301101</t>
  </si>
  <si>
    <t>Hloubení rýh š do 600 mm v hornině tř. 4 objemu do 100 m3</t>
  </si>
  <si>
    <t>1164160914</t>
  </si>
  <si>
    <t>10,000*0,600*1,000</t>
  </si>
  <si>
    <t>132301109</t>
  </si>
  <si>
    <t>Příplatek za lepivost k hloubení rýh š do 600 mm v hornině tř. 4</t>
  </si>
  <si>
    <t>-1341725707</t>
  </si>
  <si>
    <t>132301201</t>
  </si>
  <si>
    <t>Hloubení rýh š do 2000 mm v hornině tř. 4 objemu do 100 m3</t>
  </si>
  <si>
    <t>-637601628</t>
  </si>
  <si>
    <t>(6,145+5,050)*1,100*2,250</t>
  </si>
  <si>
    <t>132301209</t>
  </si>
  <si>
    <t>Příplatek za lepivost k hloubení rýh š do 2000 mm v hornině tř. 4</t>
  </si>
  <si>
    <t>236527477</t>
  </si>
  <si>
    <t>161101101</t>
  </si>
  <si>
    <t>Svislé přemístění výkopku z horniny tř. 1 až 4 hl výkopu do 2,5 m</t>
  </si>
  <si>
    <t>728430486</t>
  </si>
  <si>
    <t>(6,145+5,050)*0,450*2,250</t>
  </si>
  <si>
    <t>1914962548</t>
  </si>
  <si>
    <t>1092542139</t>
  </si>
  <si>
    <t>11,335*10 'Přepočtené koeficientem množství</t>
  </si>
  <si>
    <t>965572249</t>
  </si>
  <si>
    <t>1059298131</t>
  </si>
  <si>
    <t>11,335*1,8 'Přepočtené koeficientem množství</t>
  </si>
  <si>
    <t>Zemní práce - konstrukce ze zemin</t>
  </si>
  <si>
    <t>175111101</t>
  </si>
  <si>
    <t>Obsypání potrubí ručně sypaninou bez prohození, uloženou do 3 m</t>
  </si>
  <si>
    <t>506299149</t>
  </si>
  <si>
    <t>175111109</t>
  </si>
  <si>
    <t>Příplatek k obsypání potrubí za ruční prohození sypaniny, uložené do 3 m</t>
  </si>
  <si>
    <t>2094330290</t>
  </si>
  <si>
    <t>174101101</t>
  </si>
  <si>
    <t>Zásyp jam, šachet rýh nebo kolem objektů sypaninou se zhutněním</t>
  </si>
  <si>
    <t>1944028379</t>
  </si>
  <si>
    <t>(6,145+5,050)*0,650*2,250</t>
  </si>
  <si>
    <t>1617846441</t>
  </si>
  <si>
    <t>5,180*2,080</t>
  </si>
  <si>
    <t>-1897560420</t>
  </si>
  <si>
    <t>847500511</t>
  </si>
  <si>
    <t>10,774*0,015 'Přepočtené koeficientem množství</t>
  </si>
  <si>
    <t>Zakládání</t>
  </si>
  <si>
    <t>211531111</t>
  </si>
  <si>
    <t>Výplň odvodňovacích žeber nebo trativodů kamenivem hrubým drceným frakce 16 až 63 mm</t>
  </si>
  <si>
    <t>1537008462</t>
  </si>
  <si>
    <t>211971121</t>
  </si>
  <si>
    <t>Zřízení opláštění žeber nebo trativodů geotextilií v rýze nebo zářezu sklonu přes 1:2 š do 2,5 m</t>
  </si>
  <si>
    <t>-1769936691</t>
  </si>
  <si>
    <t>(1,400+4,745+3,650+1,400)*2,250</t>
  </si>
  <si>
    <t>693112580</t>
  </si>
  <si>
    <t>geotextilie netkaná (polypropylen) PK-NONTEX  PP 300</t>
  </si>
  <si>
    <t>7362070</t>
  </si>
  <si>
    <t>25,189*1,5 'Přepočtené koeficientem množství</t>
  </si>
  <si>
    <t>212752311</t>
  </si>
  <si>
    <t>Trativod z drenážních trubek plastových tuhých DN 100 mm včetně lože otevřený výkop</t>
  </si>
  <si>
    <t>1290316173</t>
  </si>
  <si>
    <t>6,145+5,050</t>
  </si>
  <si>
    <t>895170101</t>
  </si>
  <si>
    <t>Drenážní šachta z PP DN 300  pro napojení potrubí D 80/110</t>
  </si>
  <si>
    <t>642308886</t>
  </si>
  <si>
    <t>895170131</t>
  </si>
  <si>
    <t>Drenážní  šachta z PP DN 300 poklop plastový pochůzí pro zatížení 1,5 t</t>
  </si>
  <si>
    <t>921467519</t>
  </si>
  <si>
    <t>Svislé a kompletní konstrukce</t>
  </si>
  <si>
    <t>311113131</t>
  </si>
  <si>
    <t>Nosná zeď tl 150 mm z hladkých tvárnic ztraceného bednění včetně výplně z betonu tř. C 16/20</t>
  </si>
  <si>
    <t>591359446</t>
  </si>
  <si>
    <t>P</t>
  </si>
  <si>
    <t>Poznámka k položce:
viz řez A-A výkr. č. 03</t>
  </si>
  <si>
    <t>(4,480+(3*1,110))*2,160</t>
  </si>
  <si>
    <t>311361821</t>
  </si>
  <si>
    <t>Výztuž nosných zdí betonářskou ocelí 10 505</t>
  </si>
  <si>
    <t>-1148348428</t>
  </si>
  <si>
    <t>0,050*16,870*0,150</t>
  </si>
  <si>
    <t>Vodorovné konstrukce</t>
  </si>
  <si>
    <t>27</t>
  </si>
  <si>
    <t>417321313</t>
  </si>
  <si>
    <t>Ztužující pásy a věnce ze ŽB tř. C 16/20</t>
  </si>
  <si>
    <t>-689462475</t>
  </si>
  <si>
    <t>(4,480+(3*1,110))*0,420*0,140</t>
  </si>
  <si>
    <t>28</t>
  </si>
  <si>
    <t>417351115</t>
  </si>
  <si>
    <t>Zřízení bednění ztužujících věnců</t>
  </si>
  <si>
    <t>354942656</t>
  </si>
  <si>
    <t>2*(4,480+(3*1,110))*0,500</t>
  </si>
  <si>
    <t>29</t>
  </si>
  <si>
    <t>417351116</t>
  </si>
  <si>
    <t>Odstranění bednění ztužujících věnců</t>
  </si>
  <si>
    <t>334947490</t>
  </si>
  <si>
    <t>30</t>
  </si>
  <si>
    <t>417361821</t>
  </si>
  <si>
    <t>Výztuž ztužujících pásů a věnců betonářskou ocelí 10 505</t>
  </si>
  <si>
    <t>1250197111</t>
  </si>
  <si>
    <t>0,050*0,459</t>
  </si>
  <si>
    <t>31</t>
  </si>
  <si>
    <t>564861111</t>
  </si>
  <si>
    <t>Podklad ze štěrkodrtě ŠD tl 200 mm</t>
  </si>
  <si>
    <t>-1559660123</t>
  </si>
  <si>
    <t>32</t>
  </si>
  <si>
    <t>1420879</t>
  </si>
  <si>
    <t>33</t>
  </si>
  <si>
    <t>1395740674</t>
  </si>
  <si>
    <t>61</t>
  </si>
  <si>
    <t>Úprava povrchů vnitřních</t>
  </si>
  <si>
    <t>34</t>
  </si>
  <si>
    <t>612821012</t>
  </si>
  <si>
    <t>Vnitřní sanační štuková omítka pro vlhké a zasolené zdivo prováděná ručně</t>
  </si>
  <si>
    <t>-1385586545</t>
  </si>
  <si>
    <t>(1,700+2,100+2,080+2,080+1,600)*2,000</t>
  </si>
  <si>
    <t>62</t>
  </si>
  <si>
    <t>Úprava povrchů vnějších</t>
  </si>
  <si>
    <t>35</t>
  </si>
  <si>
    <t>622142001</t>
  </si>
  <si>
    <t>Potažení vnějších stěn sklovláknitým pletivem vtlačeným do tenkovrstvé hmoty</t>
  </si>
  <si>
    <t>1091994874</t>
  </si>
  <si>
    <t>(4,800+5,300)*0,600</t>
  </si>
  <si>
    <t>36</t>
  </si>
  <si>
    <t>622511101</t>
  </si>
  <si>
    <t>Tenkovrstvá akrylátová mozaiková jemnozrnná omítka včetně penetrace vnějších stěn</t>
  </si>
  <si>
    <t>1258941469</t>
  </si>
  <si>
    <t>37</t>
  </si>
  <si>
    <t>985111111</t>
  </si>
  <si>
    <t>Otlučení omítek stěn</t>
  </si>
  <si>
    <t>-1567683704</t>
  </si>
  <si>
    <t>38</t>
  </si>
  <si>
    <t>985111191</t>
  </si>
  <si>
    <t>Příplatek k otlučení omítek za práci ve stísněném prostoru</t>
  </si>
  <si>
    <t>-2082168718</t>
  </si>
  <si>
    <t>39</t>
  </si>
  <si>
    <t>985111192</t>
  </si>
  <si>
    <t>Příplatek k otlučení omítek za plochu do 10 m2 jednotlivě</t>
  </si>
  <si>
    <t>-2120077806</t>
  </si>
  <si>
    <t>98</t>
  </si>
  <si>
    <t>Demolice a sanace</t>
  </si>
  <si>
    <t>40</t>
  </si>
  <si>
    <t>985311112</t>
  </si>
  <si>
    <t>Reprofilace stěn cementovými sanačními maltami tl 20 mm</t>
  </si>
  <si>
    <t>170348007</t>
  </si>
  <si>
    <t>41</t>
  </si>
  <si>
    <t>985323111</t>
  </si>
  <si>
    <t>Spojovací můstek reprofilovaného betonu na cementové bázi tl 1 mm</t>
  </si>
  <si>
    <t>-1864840609</t>
  </si>
  <si>
    <t>42</t>
  </si>
  <si>
    <t>997221551</t>
  </si>
  <si>
    <t>Vodorovná doprava suti ze sypkých materiálů do 1 km</t>
  </si>
  <si>
    <t>1491215138</t>
  </si>
  <si>
    <t>43</t>
  </si>
  <si>
    <t>997221559</t>
  </si>
  <si>
    <t>Příplatek ZKD 1 km u vodorovné dopravy suti ze sypkých materiálů</t>
  </si>
  <si>
    <t>-495393404</t>
  </si>
  <si>
    <t>15,002*19 'Přepočtené koeficientem množství</t>
  </si>
  <si>
    <t>44</t>
  </si>
  <si>
    <t>997221611</t>
  </si>
  <si>
    <t>Nakládání suti na dopravní prostředky pro vodorovnou dopravu</t>
  </si>
  <si>
    <t>-1697590856</t>
  </si>
  <si>
    <t>45</t>
  </si>
  <si>
    <t>997221855</t>
  </si>
  <si>
    <t>Poplatek za uložení odpadu z kameniva na skládce (skládkovné)</t>
  </si>
  <si>
    <t>-452582186</t>
  </si>
  <si>
    <t>46</t>
  </si>
  <si>
    <t>998017002</t>
  </si>
  <si>
    <t>Přesun hmot s omezením mechanizace pro budovy v do 12 m</t>
  </si>
  <si>
    <t>-962469288</t>
  </si>
  <si>
    <t>PSV</t>
  </si>
  <si>
    <t>Práce a dodávky PSV</t>
  </si>
  <si>
    <t>711</t>
  </si>
  <si>
    <t>Izolace proti vodě, vlhkosti a plynům</t>
  </si>
  <si>
    <t>47</t>
  </si>
  <si>
    <t>711161511</t>
  </si>
  <si>
    <t>Izolace fóliemi nopovými pro sanaci vlhkých stěn nebo soklů zatížitelnost 70 kN/m2</t>
  </si>
  <si>
    <t>-1021319677</t>
  </si>
  <si>
    <t>Poznámka k položce:
viz specifikace výrobků na výkr. č. 08</t>
  </si>
  <si>
    <t>48</t>
  </si>
  <si>
    <t>998711102</t>
  </si>
  <si>
    <t>Přesun hmot tonážní pro izolace proti vodě, vlhkosti a plynům v objektech výšky do 12 m</t>
  </si>
  <si>
    <t>-1467563561</t>
  </si>
  <si>
    <t>49</t>
  </si>
  <si>
    <t>998711181</t>
  </si>
  <si>
    <t>Příplatek k přesunu hmot tonážní 711 prováděný bez použití mechanizace</t>
  </si>
  <si>
    <t>-1618965288</t>
  </si>
  <si>
    <t>721</t>
  </si>
  <si>
    <t>Zdravotechnika - vnitřní kanalizace</t>
  </si>
  <si>
    <t>50</t>
  </si>
  <si>
    <t>721173401</t>
  </si>
  <si>
    <t>Potrubí kanalizační plastové svodné systém KG DN 100</t>
  </si>
  <si>
    <t>-130967665</t>
  </si>
  <si>
    <t>51</t>
  </si>
  <si>
    <t>721174004</t>
  </si>
  <si>
    <t>Potrubí kanalizační z PP svodné systém HT DN 70</t>
  </si>
  <si>
    <t>-1533901560</t>
  </si>
  <si>
    <t>52</t>
  </si>
  <si>
    <t>721242115</t>
  </si>
  <si>
    <t>Lapač střešních splavenin z PP se zápachovou klapkou a lapacím košem DN 110</t>
  </si>
  <si>
    <t>2039003613</t>
  </si>
  <si>
    <t>53</t>
  </si>
  <si>
    <t>721290111</t>
  </si>
  <si>
    <t>Zkouška těsnosti potrubí kanalizace vodou do DN 125</t>
  </si>
  <si>
    <t>1529757467</t>
  </si>
  <si>
    <t>54</t>
  </si>
  <si>
    <t>998721102</t>
  </si>
  <si>
    <t>Přesun hmot tonážní pro vnitřní kanalizace v objektech v do 12 m</t>
  </si>
  <si>
    <t>-236963458</t>
  </si>
  <si>
    <t>55</t>
  </si>
  <si>
    <t>998721181</t>
  </si>
  <si>
    <t>Příplatek k přesunu hmot tonážní 721 prováděný bez použití mechanizace</t>
  </si>
  <si>
    <t>1602309710</t>
  </si>
  <si>
    <t>767</t>
  </si>
  <si>
    <t>Konstrukce zámečnické</t>
  </si>
  <si>
    <t>56</t>
  </si>
  <si>
    <t>767531111</t>
  </si>
  <si>
    <t>Montáž vstupních kovových nebo plastových rohoží čistících zón</t>
  </si>
  <si>
    <t>1131054155</t>
  </si>
  <si>
    <t>6*0,500*1,000</t>
  </si>
  <si>
    <t>57</t>
  </si>
  <si>
    <t>697520020</t>
  </si>
  <si>
    <t>čistící zóna s oky 30/10 mm</t>
  </si>
  <si>
    <t>357249569</t>
  </si>
  <si>
    <t>58</t>
  </si>
  <si>
    <t>697520030</t>
  </si>
  <si>
    <t>čistící zóna s gumovou výplní</t>
  </si>
  <si>
    <t>-656964464</t>
  </si>
  <si>
    <t>59</t>
  </si>
  <si>
    <t>998767102</t>
  </si>
  <si>
    <t>Přesun hmot tonážní pro zámečnické konstrukce v objektech v do 12 m</t>
  </si>
  <si>
    <t>1272404035</t>
  </si>
  <si>
    <t>60</t>
  </si>
  <si>
    <t>998767181</t>
  </si>
  <si>
    <t>Příplatek k přesunu hmot tonážní 767 prováděný bez použití mechanizace</t>
  </si>
  <si>
    <t>1008405373</t>
  </si>
  <si>
    <t>781</t>
  </si>
  <si>
    <t>Dokončovací práce - obklady</t>
  </si>
  <si>
    <t>781441810</t>
  </si>
  <si>
    <t>Demontáž obkladů z obkladaček hutných kladených do malty</t>
  </si>
  <si>
    <t>-919858319</t>
  </si>
  <si>
    <t>784</t>
  </si>
  <si>
    <t>Dokončovací práce - malby a tapety</t>
  </si>
  <si>
    <t>784221001</t>
  </si>
  <si>
    <t>Jednonásobné bílé malby  ze směsí za sucha dobře otěruvzdorných  v místnostech do 3,80 m</t>
  </si>
  <si>
    <t>-1547264288</t>
  </si>
  <si>
    <t>(1,700+2,100+2,080)*2,000</t>
  </si>
  <si>
    <t>63</t>
  </si>
  <si>
    <t>784221007</t>
  </si>
  <si>
    <t>Jednonásobné bílé malby  ze směsí za sucha dobře otěruvzdorných na schodišti do 3,80 m</t>
  </si>
  <si>
    <t>-75624922</t>
  </si>
  <si>
    <t>(2,080+1,600)*2,000</t>
  </si>
  <si>
    <t>787</t>
  </si>
  <si>
    <t>Dokončovací práce - zasklívání</t>
  </si>
  <si>
    <t>64</t>
  </si>
  <si>
    <t>787911111</t>
  </si>
  <si>
    <t>Montáž bezpečnostní fólie na sklo</t>
  </si>
  <si>
    <t>1220528592</t>
  </si>
  <si>
    <t>1,720*1,400</t>
  </si>
  <si>
    <t>65</t>
  </si>
  <si>
    <t>634790190</t>
  </si>
  <si>
    <t>fólie na sklo ochranné a bezpečnostní, SCX, čirá, 82%, role 1,524 m</t>
  </si>
  <si>
    <t>1357164470</t>
  </si>
  <si>
    <t>2,408*1,03 'Přepočtené koeficientem množství</t>
  </si>
  <si>
    <t>66</t>
  </si>
  <si>
    <t>998787102</t>
  </si>
  <si>
    <t>Přesun hmot tonážní pro zasklívání v objektech v do 12 m</t>
  </si>
  <si>
    <t>800784285</t>
  </si>
  <si>
    <t>67</t>
  </si>
  <si>
    <t>998787181</t>
  </si>
  <si>
    <t>Příplatek k přesunu hmot tonážní 787 prováděný bez použití mechanizace</t>
  </si>
  <si>
    <t>340316335</t>
  </si>
  <si>
    <t>04 - Podlaha anglického dvorku</t>
  </si>
  <si>
    <t xml:space="preserve">    761 - Konstrukce prosvětlovací</t>
  </si>
  <si>
    <t>953961113</t>
  </si>
  <si>
    <t>Kotvy chemickým tmelem M 12 hl 110 mm do betonu, ŽB nebo kamene s vyvrtáním otvoru</t>
  </si>
  <si>
    <t>-1466674075</t>
  </si>
  <si>
    <t>953965121</t>
  </si>
  <si>
    <t>Kotevní šroub pro chemické kotvy M 12 dl 160 mm</t>
  </si>
  <si>
    <t>1004095198</t>
  </si>
  <si>
    <t>824510420</t>
  </si>
  <si>
    <t>761</t>
  </si>
  <si>
    <t>Konstrukce prosvětlovací</t>
  </si>
  <si>
    <t>761661101</t>
  </si>
  <si>
    <t>Osazení podlahy světlíku</t>
  </si>
  <si>
    <t>-470771957</t>
  </si>
  <si>
    <t>553470160</t>
  </si>
  <si>
    <t>rošt podlahový lisovaný PZN velikost 30/3 mm 310 x 1130 mm</t>
  </si>
  <si>
    <t>1727091531</t>
  </si>
  <si>
    <t>553470170</t>
  </si>
  <si>
    <t>rošt podlahový lisovaný PZN velikost 30/3 mm 390 x 1130 mm</t>
  </si>
  <si>
    <t>-1875045652</t>
  </si>
  <si>
    <t>553470180</t>
  </si>
  <si>
    <t>rošt podlahový lisovaný PZN velikost 30/3 mm 735 x 1330 mm</t>
  </si>
  <si>
    <t>-232045639</t>
  </si>
  <si>
    <t>553470190</t>
  </si>
  <si>
    <t>rošt podlahový lisovaný PZN velikost 30/3 mm 900 x 1330 mm</t>
  </si>
  <si>
    <t>-1576700508</t>
  </si>
  <si>
    <t>553470200</t>
  </si>
  <si>
    <t>543510205</t>
  </si>
  <si>
    <t>697521600</t>
  </si>
  <si>
    <t>rám pro zapuštění, PZN</t>
  </si>
  <si>
    <t>-525209471</t>
  </si>
  <si>
    <t>rám</t>
  </si>
  <si>
    <t>4,255+1,155+4,580+11,55</t>
  </si>
  <si>
    <t>příčel</t>
  </si>
  <si>
    <t>5*1,355</t>
  </si>
  <si>
    <t>761661811</t>
  </si>
  <si>
    <t>Demontáž podlahy sklepního světlíku</t>
  </si>
  <si>
    <t>-938984631</t>
  </si>
  <si>
    <t>998761102</t>
  </si>
  <si>
    <t>Přesun hmot tonážní pro konstrukce sklobetonové v objektech v do 12 m</t>
  </si>
  <si>
    <t>-282806225</t>
  </si>
  <si>
    <t>998761181</t>
  </si>
  <si>
    <t>Příplatek k přesunu hmot tonážní 761 prováděný bez použití mechanizace</t>
  </si>
  <si>
    <t>1399179351</t>
  </si>
  <si>
    <t>05 - Stříška nad vstupem</t>
  </si>
  <si>
    <t xml:space="preserve">      94 - Lešení a stavební výtahy</t>
  </si>
  <si>
    <t xml:space="preserve">    764 - Konstrukce klempířské</t>
  </si>
  <si>
    <t xml:space="preserve">    766 - Konstrukce truhlářské</t>
  </si>
  <si>
    <t>346272112</t>
  </si>
  <si>
    <t>Přizdívky ochranné tl 75 mm z pórobetonových přesných příčkovek Ytong objemové hmotnosti 500 kg/m3</t>
  </si>
  <si>
    <t>319964893</t>
  </si>
  <si>
    <t>Poznámka k položce:
viz detail a řezopohled na výkr. č. 05</t>
  </si>
  <si>
    <t>2,100*0,445</t>
  </si>
  <si>
    <t>413232211</t>
  </si>
  <si>
    <t>Zazdívka zhlaví válcovaných nosníků v do 150 mm</t>
  </si>
  <si>
    <t>-1944441164</t>
  </si>
  <si>
    <t>413941121</t>
  </si>
  <si>
    <t>Osazování ocelových válcovaných nosníků stropů I, IE, U, UE nebo L do č.12</t>
  </si>
  <si>
    <t>-1906696369</t>
  </si>
  <si>
    <t>2,500*0,0106</t>
  </si>
  <si>
    <t>130108160</t>
  </si>
  <si>
    <t>ocel profilová UPN, v jakosti 11 375, h=100 mm</t>
  </si>
  <si>
    <t>-1983020134</t>
  </si>
  <si>
    <t>Poznámka k položce:
Hmotnost: 10,60 kg/m</t>
  </si>
  <si>
    <t>-1017522988</t>
  </si>
  <si>
    <t>2*2,100*0,445</t>
  </si>
  <si>
    <t>622531011</t>
  </si>
  <si>
    <t>Tenkovrstvá silikonová zrnitá omítka tl. 1,5 mm včetně penetrace vnějších stěn</t>
  </si>
  <si>
    <t>1941032510</t>
  </si>
  <si>
    <t>622611133</t>
  </si>
  <si>
    <t>Nátěr silikonový dvojnásobný vnějších omítaných stěn včetně penetrace provedený ručně</t>
  </si>
  <si>
    <t>-730836111</t>
  </si>
  <si>
    <t>973031513</t>
  </si>
  <si>
    <t>Vysekání kapes ve zdivu cihelném na MV nebo MVC pro upevňovací prvky hl do 150 mm</t>
  </si>
  <si>
    <t>-68173325</t>
  </si>
  <si>
    <t>94</t>
  </si>
  <si>
    <t>Lešení a stavební výtahy</t>
  </si>
  <si>
    <t>949101112</t>
  </si>
  <si>
    <t>Lešení pomocné pro objekty pozemních staveb s lešeňovou podlahou v do 3,5 m zatížení do 150 kg/m2</t>
  </si>
  <si>
    <t>-846052181</t>
  </si>
  <si>
    <t>997013501</t>
  </si>
  <si>
    <t>Odvoz suti a vybouraných hmot na skládku nebo meziskládku do 1 km se složením</t>
  </si>
  <si>
    <t>-266615791</t>
  </si>
  <si>
    <t>997013509</t>
  </si>
  <si>
    <t>Příplatek k odvozu suti a vybouraných hmot na skládku ZKD 1 km přes 1 km</t>
  </si>
  <si>
    <t>-244579119</t>
  </si>
  <si>
    <t>0,036*19 'Přepočtené koeficientem množství</t>
  </si>
  <si>
    <t>997013803</t>
  </si>
  <si>
    <t>Poplatek za uložení stavebního odpadu z keramických materiálů na skládce (skládkovné)</t>
  </si>
  <si>
    <t>1695840622</t>
  </si>
  <si>
    <t>-1513812009</t>
  </si>
  <si>
    <t>764</t>
  </si>
  <si>
    <t>Konstrukce klempířské</t>
  </si>
  <si>
    <t>764011614</t>
  </si>
  <si>
    <t>Podkladní plech z Pz s upraveným povrchem rš 330 mm</t>
  </si>
  <si>
    <t>-2040465637</t>
  </si>
  <si>
    <t>764511612</t>
  </si>
  <si>
    <t>Žlab podokapní hranatý z Pz s povrchovou úpravou rš 330 mm</t>
  </si>
  <si>
    <t>-1162221769</t>
  </si>
  <si>
    <t>764511661</t>
  </si>
  <si>
    <t>Kotlík hranatý pro podokapní žlaby z Pz s povrchovou úpravou 330/80 mm</t>
  </si>
  <si>
    <t>-181363518</t>
  </si>
  <si>
    <t>764518401</t>
  </si>
  <si>
    <t>Hranatý svod včetně objímek, kolen, odskoků z Pz plechu o straně 80 mm</t>
  </si>
  <si>
    <t>1152512472</t>
  </si>
  <si>
    <t>998764102</t>
  </si>
  <si>
    <t>Přesun hmot tonážní pro konstrukce klempířské v objektech v do 12 m</t>
  </si>
  <si>
    <t>1959263073</t>
  </si>
  <si>
    <t>998764181</t>
  </si>
  <si>
    <t>Příplatek k přesunu hmot tonážní 764 prováděný bez použití mechanizace</t>
  </si>
  <si>
    <t>1384683683</t>
  </si>
  <si>
    <t>766</t>
  </si>
  <si>
    <t>Konstrukce truhlářské</t>
  </si>
  <si>
    <t>766624925</t>
  </si>
  <si>
    <t>Oprava oken a dveří - okenního sloupku nebo poutce</t>
  </si>
  <si>
    <t>-2113866298</t>
  </si>
  <si>
    <t>611242600</t>
  </si>
  <si>
    <t>doplněk systém MB-70 Aluprof</t>
  </si>
  <si>
    <t>-1803890396</t>
  </si>
  <si>
    <t>Poznámka k položce:
K5181228R7037</t>
  </si>
  <si>
    <t>998766102</t>
  </si>
  <si>
    <t>Přesun hmot tonážní pro konstrukce truhlářské v objektech v do 12 m</t>
  </si>
  <si>
    <t>763686185</t>
  </si>
  <si>
    <t>998766181</t>
  </si>
  <si>
    <t>Příplatek k přesunu hmot tonážní 766 prováděný bez použití mechanizace</t>
  </si>
  <si>
    <t>1962644613</t>
  </si>
  <si>
    <t>767812613</t>
  </si>
  <si>
    <t>Montáž markýz fasádních 5000 mm</t>
  </si>
  <si>
    <t>-1908214835</t>
  </si>
  <si>
    <t>Poznámka k položce:
viz půdorys a řezopohled na výkr. č. 05</t>
  </si>
  <si>
    <t>553465310</t>
  </si>
  <si>
    <t>zavěšená pozinkovaná stříška zasklená bezpečnostním sklem</t>
  </si>
  <si>
    <t>-2082665009</t>
  </si>
  <si>
    <t>-940108627</t>
  </si>
  <si>
    <t>155640906</t>
  </si>
  <si>
    <t>787600802</t>
  </si>
  <si>
    <t>Vysklívání oken a dveří plochy do 3 m2 skla plochého</t>
  </si>
  <si>
    <t>19630179</t>
  </si>
  <si>
    <t>1,145+0,902</t>
  </si>
  <si>
    <t>787616341</t>
  </si>
  <si>
    <t>Zasklívání oken a dveří s podtmelením na lišty do 2 m2 dvojsklem izolačním tl 2x4 mm</t>
  </si>
  <si>
    <t>1276386458</t>
  </si>
  <si>
    <t>Poznámka k položce:
4-16-4</t>
  </si>
  <si>
    <t>1,974*0,580</t>
  </si>
  <si>
    <t>787628143</t>
  </si>
  <si>
    <t>Zasklívání oken a dveří PVC profilem komůrkovým na pero a drážku tl 40 mm (neprůhledné provedení)</t>
  </si>
  <si>
    <t>-1686732107</t>
  </si>
  <si>
    <t>Poznámka k položce:
W50746198R700412508R70372500+PUR+W50746198R700412508R70372500</t>
  </si>
  <si>
    <t>1,974*0,457</t>
  </si>
  <si>
    <t>-1200721591</t>
  </si>
  <si>
    <t>-18378867</t>
  </si>
  <si>
    <t>06 - Plocha po terase</t>
  </si>
  <si>
    <t>181111111</t>
  </si>
  <si>
    <t>Plošná úprava terénu do 500 m2 zemina tř 1 až 4 nerovnosti do +/- 100 mm v rovinně a svahu do 1:5</t>
  </si>
  <si>
    <t>377310092</t>
  </si>
  <si>
    <t>18,535*1,825</t>
  </si>
  <si>
    <t>184911311</t>
  </si>
  <si>
    <t>Položení mulčovací textilie v rovině a svahu do 1:5</t>
  </si>
  <si>
    <t>2029370789</t>
  </si>
  <si>
    <t>693110010</t>
  </si>
  <si>
    <t>geotextilie tkaná (polypropylen) PK-TEX PP 15 100 g/m2</t>
  </si>
  <si>
    <t>1687637839</t>
  </si>
  <si>
    <t>184911421</t>
  </si>
  <si>
    <t>Mulčování rostlin kůrou tl. do 0,1 m v rovině a svahu do 1:5</t>
  </si>
  <si>
    <t>2115420111</t>
  </si>
  <si>
    <t>103911000</t>
  </si>
  <si>
    <t>kůra mulčovací VL</t>
  </si>
  <si>
    <t>-983436507</t>
  </si>
  <si>
    <t>33,826*0,103 'Přepočtené koeficientem množství</t>
  </si>
  <si>
    <t>936001002</t>
  </si>
  <si>
    <t>Montáž prvků městské a zahradní architektury hmotnosti do 1,5 t</t>
  </si>
  <si>
    <t>-6202688</t>
  </si>
  <si>
    <t>749102210</t>
  </si>
  <si>
    <t>květináč betonový 100 x 40 x 60 cm  Pileta</t>
  </si>
  <si>
    <t>871227583</t>
  </si>
  <si>
    <t>998231411</t>
  </si>
  <si>
    <t>Ruční přesun hmot pro sadovnické a krajinářské úpravy do100 m</t>
  </si>
  <si>
    <t>-1528620022</t>
  </si>
  <si>
    <t>-2040939741</t>
  </si>
  <si>
    <t>2,700*0,400</t>
  </si>
  <si>
    <t>553470520</t>
  </si>
  <si>
    <t>rošt podlahový svařovaný PZN velikost 30/3 mm 400 x 900 mm</t>
  </si>
  <si>
    <t>-941118411</t>
  </si>
  <si>
    <t>-189739280</t>
  </si>
  <si>
    <t>676632218</t>
  </si>
  <si>
    <t>07 - Sokl severní štít</t>
  </si>
  <si>
    <t xml:space="preserve">    771 - Podlahy z dlaždic</t>
  </si>
  <si>
    <t xml:space="preserve">    783 - Dokončovací práce - nátěry</t>
  </si>
  <si>
    <t>-1982682111</t>
  </si>
  <si>
    <t>(4,900+0,430+4,900+1,500+5,900+0,250+1,500)*0,900</t>
  </si>
  <si>
    <t>(4,500+12,160)*0,750</t>
  </si>
  <si>
    <t>622211011</t>
  </si>
  <si>
    <t>Montáž zateplení vnějších stěn z polystyrénových desek tl do 80 mm</t>
  </si>
  <si>
    <t>-534986105</t>
  </si>
  <si>
    <t>283763490</t>
  </si>
  <si>
    <t>deska fasádní polystyrénová izolační Perimeter N PER 30 (EPS P) 1250 x 600 x 60 mm</t>
  </si>
  <si>
    <t>-2066134538</t>
  </si>
  <si>
    <t>Poznámka k položce:
lambda=0,034 [W / m K]</t>
  </si>
  <si>
    <t>12,495*1,02 'Přepočtené koeficientem množství</t>
  </si>
  <si>
    <t>395104500</t>
  </si>
  <si>
    <t>985131111</t>
  </si>
  <si>
    <t>Očištění ploch stěn, rubu kleneb a podlah tlakovou vodou</t>
  </si>
  <si>
    <t>1513259678</t>
  </si>
  <si>
    <t>985131311</t>
  </si>
  <si>
    <t>Ruční dočištění ploch stěn, rubu kleneb a podlah ocelových kartáči</t>
  </si>
  <si>
    <t>823779569</t>
  </si>
  <si>
    <t>2*3,14*1,200*0,500</t>
  </si>
  <si>
    <t>2,625+2,107</t>
  </si>
  <si>
    <t>640312062</t>
  </si>
  <si>
    <t>3,500*0,750</t>
  </si>
  <si>
    <t>985311311</t>
  </si>
  <si>
    <t>Reprofilace rubu kleneb a podlah cementovými sanačními maltami tl 10 mm</t>
  </si>
  <si>
    <t>-346213803</t>
  </si>
  <si>
    <t>4,900*0,430</t>
  </si>
  <si>
    <t>946449869</t>
  </si>
  <si>
    <t>910905832</t>
  </si>
  <si>
    <t>173441231</t>
  </si>
  <si>
    <t>0,900*0,400</t>
  </si>
  <si>
    <t>107864231</t>
  </si>
  <si>
    <t>116344437</t>
  </si>
  <si>
    <t>-141698801</t>
  </si>
  <si>
    <t>771</t>
  </si>
  <si>
    <t>Podlahy z dlaždic</t>
  </si>
  <si>
    <t>771274123</t>
  </si>
  <si>
    <t>Montáž obkladů stupnic z dlaždic protiskluzných keramických flexibilní lepidlo š do 300 mm</t>
  </si>
  <si>
    <t>1816295779</t>
  </si>
  <si>
    <t>Poznámka k položce:
viz skladba na výkr. č. 07 a specifikace výrobků na výkr. č. 08</t>
  </si>
  <si>
    <t>4*1,190</t>
  </si>
  <si>
    <t>597614340</t>
  </si>
  <si>
    <t>dlaždice keramické slinuté neglazované mrazuvzdorné TAURUS Granit 29,8 x 29,8 x 0,9 cm</t>
  </si>
  <si>
    <t>-250177657</t>
  </si>
  <si>
    <t>4,76*0,33 'Přepočtené koeficientem množství</t>
  </si>
  <si>
    <t>771274242</t>
  </si>
  <si>
    <t>Montáž obkladů podstupnic z dlaždic protiskluzných keramických flexibilní lepidlo v do 200 mm</t>
  </si>
  <si>
    <t>1453352291</t>
  </si>
  <si>
    <t>5*1,190</t>
  </si>
  <si>
    <t>-1664316107</t>
  </si>
  <si>
    <t>5,95*0,33 'Přepočtené koeficientem množství</t>
  </si>
  <si>
    <t>771474114</t>
  </si>
  <si>
    <t>Montáž soklíků z dlaždic keramických rovných flexibilní lepidlo v do 150 mm</t>
  </si>
  <si>
    <t>-1762695916</t>
  </si>
  <si>
    <t>-55332271</t>
  </si>
  <si>
    <t>4,4*0,33 'Přepočtené koeficientem množství</t>
  </si>
  <si>
    <t>771474134</t>
  </si>
  <si>
    <t>Montáž soklíků z dlaždic keramických schodišťových stupňovitých flexibilní lepidlo v do 150 mm</t>
  </si>
  <si>
    <t>929411475</t>
  </si>
  <si>
    <t>2*5*0,180</t>
  </si>
  <si>
    <t>2*4*0,300</t>
  </si>
  <si>
    <t>-1719513309</t>
  </si>
  <si>
    <t>4,2*0,33 'Přepočtené koeficientem množství</t>
  </si>
  <si>
    <t>771554112</t>
  </si>
  <si>
    <t>Montáž podlah z dlaždic teracových lepených flexibilním lepidlem do 9 ks/m2</t>
  </si>
  <si>
    <t>166237181</t>
  </si>
  <si>
    <t>771559191</t>
  </si>
  <si>
    <t>Příplatek k montáži podlah z dlaždic teracových za plochu do 5 m2</t>
  </si>
  <si>
    <t>552346057</t>
  </si>
  <si>
    <t>771574311</t>
  </si>
  <si>
    <t>Montáž podlah keramických režných hladkých lepených rychletuhnoucím flexi lepidlem do 9 ks/m2</t>
  </si>
  <si>
    <t>-2087981275</t>
  </si>
  <si>
    <t>4,400*1,500</t>
  </si>
  <si>
    <t>1842739310</t>
  </si>
  <si>
    <t>6,6*1,1 'Přepočtené koeficientem množství</t>
  </si>
  <si>
    <t>771591227</t>
  </si>
  <si>
    <t>Montáž kontaktní izolace ve spojení s dlažbou celoplošně lepená v pásech</t>
  </si>
  <si>
    <t>-251562297</t>
  </si>
  <si>
    <t>2,107+6,600</t>
  </si>
  <si>
    <t>8595140100168</t>
  </si>
  <si>
    <t xml:space="preserve">lepenka v kýblu </t>
  </si>
  <si>
    <t>-944239280</t>
  </si>
  <si>
    <t>8,707*2 'Přepočtené koeficientem množství</t>
  </si>
  <si>
    <t>771591237</t>
  </si>
  <si>
    <t>Montáž kontaktní izolace ve spojení s dlažbou celoplošně lepená v páscích</t>
  </si>
  <si>
    <t>706083351</t>
  </si>
  <si>
    <t>4,400+(9*1,190)</t>
  </si>
  <si>
    <t>8595140100205</t>
  </si>
  <si>
    <t>těsnicí pás 120 mm, 10 m profi</t>
  </si>
  <si>
    <t>1736604737</t>
  </si>
  <si>
    <t>15,11*1,05 'Přepočtené koeficientem množství</t>
  </si>
  <si>
    <t>998771102</t>
  </si>
  <si>
    <t>Přesun hmot tonážní pro podlahy z dlaždic v objektech v do 12 m</t>
  </si>
  <si>
    <t>-1486357041</t>
  </si>
  <si>
    <t>998771181</t>
  </si>
  <si>
    <t>Příplatek k přesunu hmot tonážní 771 prováděný bez použití mechanizace</t>
  </si>
  <si>
    <t>-517428381</t>
  </si>
  <si>
    <t>783</t>
  </si>
  <si>
    <t>Dokončovací práce - nátěry</t>
  </si>
  <si>
    <t>783224900</t>
  </si>
  <si>
    <t>Opravy nátěrů syntetických kovových doplňkových konstrukcí jednonásobné a 1x email</t>
  </si>
  <si>
    <t>1125171434</t>
  </si>
  <si>
    <t>(4,900+1,500+5,900)*1,000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</si>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</sst>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5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8"/>
      <color indexed="63"/>
      <name val="Trebuchet MS"/>
      <family val="0"/>
    </font>
    <font>
      <sz val="7"/>
      <color indexed="55"/>
      <name val="Trebuchet MS"/>
      <family val="0"/>
    </font>
    <font>
      <sz val="8"/>
      <color indexed="10"/>
      <name val="Trebuchet MS"/>
      <family val="0"/>
    </font>
    <font>
      <i/>
      <sz val="8"/>
      <color indexed="12"/>
      <name val="Trebuchet MS"/>
      <family val="0"/>
    </font>
    <font>
      <i/>
      <sz val="7"/>
      <color indexed="55"/>
      <name val="Trebuchet MS"/>
      <family val="0"/>
    </font>
    <font>
      <sz val="8"/>
      <color indexed="20"/>
      <name val="Trebuchet MS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30"/>
      <name val="Trebuchet MS"/>
      <family val="0"/>
    </font>
    <font>
      <sz val="18"/>
      <color indexed="30"/>
      <name val="Wingdings 2"/>
      <family val="1"/>
    </font>
    <font>
      <u val="single"/>
      <sz val="10"/>
      <color indexed="30"/>
      <name val="Trebuchet MS"/>
      <family val="2"/>
    </font>
    <font>
      <sz val="8"/>
      <name val="Segoe UI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6" fillId="0" borderId="7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293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9" fillId="35" borderId="17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9" fillId="35" borderId="18" xfId="0" applyFont="1" applyFill="1" applyBorder="1" applyAlignment="1">
      <alignment horizontal="center" vertical="center"/>
    </xf>
    <xf numFmtId="164" fontId="9" fillId="35" borderId="18" xfId="0" applyNumberFormat="1" applyFont="1" applyFill="1" applyBorder="1" applyAlignment="1">
      <alignment horizontal="right" vertical="center"/>
    </xf>
    <xf numFmtId="0" fontId="0" fillId="35" borderId="14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7" fillId="35" borderId="26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164" fontId="13" fillId="0" borderId="24" xfId="0" applyNumberFormat="1" applyFont="1" applyBorder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4" fontId="13" fillId="0" borderId="25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164" fontId="20" fillId="0" borderId="24" xfId="0" applyNumberFormat="1" applyFont="1" applyBorder="1" applyAlignment="1">
      <alignment horizontal="right" vertical="center"/>
    </xf>
    <xf numFmtId="164" fontId="20" fillId="0" borderId="0" xfId="0" applyNumberFormat="1" applyFont="1" applyAlignment="1">
      <alignment horizontal="right" vertical="center"/>
    </xf>
    <xf numFmtId="167" fontId="20" fillId="0" borderId="0" xfId="0" applyNumberFormat="1" applyFont="1" applyAlignment="1">
      <alignment horizontal="right" vertical="center"/>
    </xf>
    <xf numFmtId="164" fontId="20" fillId="0" borderId="25" xfId="0" applyNumberFormat="1" applyFont="1" applyBorder="1" applyAlignment="1">
      <alignment horizontal="right" vertical="center"/>
    </xf>
    <xf numFmtId="164" fontId="20" fillId="0" borderId="31" xfId="0" applyNumberFormat="1" applyFont="1" applyBorder="1" applyAlignment="1">
      <alignment horizontal="right" vertical="center"/>
    </xf>
    <xf numFmtId="164" fontId="20" fillId="0" borderId="32" xfId="0" applyNumberFormat="1" applyFont="1" applyBorder="1" applyAlignment="1">
      <alignment horizontal="right" vertical="center"/>
    </xf>
    <xf numFmtId="167" fontId="20" fillId="0" borderId="32" xfId="0" applyNumberFormat="1" applyFont="1" applyBorder="1" applyAlignment="1">
      <alignment horizontal="right" vertical="center"/>
    </xf>
    <xf numFmtId="164" fontId="20" fillId="0" borderId="33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164" fontId="11" fillId="0" borderId="0" xfId="0" applyNumberFormat="1" applyFont="1" applyAlignment="1">
      <alignment horizontal="right" vertical="center"/>
    </xf>
    <xf numFmtId="165" fontId="11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>
      <alignment horizontal="right" vertical="center"/>
    </xf>
    <xf numFmtId="0" fontId="0" fillId="35" borderId="35" xfId="0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35" borderId="0" xfId="0" applyFont="1" applyFill="1" applyAlignment="1">
      <alignment horizontal="left" vertical="center"/>
    </xf>
    <xf numFmtId="0" fontId="7" fillId="35" borderId="0" xfId="0" applyFont="1" applyFill="1" applyAlignment="1">
      <alignment horizontal="right" vertical="center"/>
    </xf>
    <xf numFmtId="0" fontId="21" fillId="0" borderId="13" xfId="0" applyFont="1" applyBorder="1" applyAlignment="1">
      <alignment horizontal="left" vertical="center"/>
    </xf>
    <xf numFmtId="0" fontId="21" fillId="0" borderId="32" xfId="0" applyFont="1" applyBorder="1" applyAlignment="1">
      <alignment horizontal="left" vertical="center"/>
    </xf>
    <xf numFmtId="164" fontId="21" fillId="0" borderId="32" xfId="0" applyNumberFormat="1" applyFont="1" applyBorder="1" applyAlignment="1">
      <alignment horizontal="right" vertical="center"/>
    </xf>
    <xf numFmtId="0" fontId="21" fillId="0" borderId="14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32" xfId="0" applyFont="1" applyBorder="1" applyAlignment="1">
      <alignment horizontal="left" vertical="center"/>
    </xf>
    <xf numFmtId="164" fontId="23" fillId="0" borderId="32" xfId="0" applyNumberFormat="1" applyFont="1" applyBorder="1" applyAlignment="1">
      <alignment horizontal="right" vertical="center"/>
    </xf>
    <xf numFmtId="0" fontId="23" fillId="0" borderId="14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35" borderId="27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>
      <alignment horizontal="center" vertical="center" wrapText="1"/>
    </xf>
    <xf numFmtId="164" fontId="14" fillId="0" borderId="0" xfId="0" applyNumberFormat="1" applyFont="1" applyAlignment="1">
      <alignment horizontal="right"/>
    </xf>
    <xf numFmtId="167" fontId="24" fillId="0" borderId="22" xfId="0" applyNumberFormat="1" applyFont="1" applyBorder="1" applyAlignment="1">
      <alignment horizontal="right"/>
    </xf>
    <xf numFmtId="167" fontId="24" fillId="0" borderId="23" xfId="0" applyNumberFormat="1" applyFont="1" applyBorder="1" applyAlignment="1">
      <alignment horizontal="right"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64" fontId="21" fillId="0" borderId="0" xfId="0" applyNumberFormat="1" applyFont="1" applyAlignment="1">
      <alignment horizontal="right"/>
    </xf>
    <xf numFmtId="0" fontId="26" fillId="0" borderId="24" xfId="0" applyFont="1" applyBorder="1" applyAlignment="1">
      <alignment horizontal="left"/>
    </xf>
    <xf numFmtId="167" fontId="26" fillId="0" borderId="0" xfId="0" applyNumberFormat="1" applyFont="1" applyAlignment="1">
      <alignment horizontal="right"/>
    </xf>
    <xf numFmtId="167" fontId="26" fillId="0" borderId="25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left"/>
    </xf>
    <xf numFmtId="164" fontId="23" fillId="0" borderId="0" xfId="0" applyNumberFormat="1" applyFont="1" applyAlignment="1">
      <alignment horizontal="right"/>
    </xf>
    <xf numFmtId="0" fontId="0" fillId="0" borderId="36" xfId="0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center" vertical="center" wrapText="1"/>
    </xf>
    <xf numFmtId="168" fontId="0" fillId="0" borderId="36" xfId="0" applyNumberFormat="1" applyFont="1" applyBorder="1" applyAlignment="1">
      <alignment horizontal="right" vertical="center"/>
    </xf>
    <xf numFmtId="164" fontId="0" fillId="34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>
      <alignment horizontal="right" vertical="center"/>
    </xf>
    <xf numFmtId="0" fontId="11" fillId="34" borderId="36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167" fontId="11" fillId="0" borderId="0" xfId="0" applyNumberFormat="1" applyFont="1" applyAlignment="1">
      <alignment horizontal="right" vertical="center"/>
    </xf>
    <xf numFmtId="167" fontId="11" fillId="0" borderId="25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27" fillId="0" borderId="13" xfId="0" applyFont="1" applyBorder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168" fontId="27" fillId="0" borderId="0" xfId="0" applyNumberFormat="1" applyFont="1" applyAlignment="1">
      <alignment horizontal="right" vertical="center"/>
    </xf>
    <xf numFmtId="0" fontId="27" fillId="0" borderId="24" xfId="0" applyFont="1" applyBorder="1" applyAlignment="1">
      <alignment horizontal="left" vertical="center"/>
    </xf>
    <xf numFmtId="0" fontId="27" fillId="0" borderId="25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168" fontId="29" fillId="0" borderId="0" xfId="0" applyNumberFormat="1" applyFont="1" applyAlignment="1">
      <alignment horizontal="right" vertical="center"/>
    </xf>
    <xf numFmtId="0" fontId="29" fillId="0" borderId="24" xfId="0" applyFont="1" applyBorder="1" applyAlignment="1">
      <alignment horizontal="left" vertical="center"/>
    </xf>
    <xf numFmtId="0" fontId="29" fillId="0" borderId="25" xfId="0" applyFont="1" applyBorder="1" applyAlignment="1">
      <alignment horizontal="left" vertical="center"/>
    </xf>
    <xf numFmtId="0" fontId="30" fillId="0" borderId="36" xfId="0" applyFont="1" applyBorder="1" applyAlignment="1">
      <alignment horizontal="center" vertical="center" wrapText="1"/>
    </xf>
    <xf numFmtId="49" fontId="30" fillId="0" borderId="36" xfId="0" applyNumberFormat="1" applyFont="1" applyBorder="1" applyAlignment="1">
      <alignment horizontal="left" vertical="center" wrapText="1"/>
    </xf>
    <xf numFmtId="0" fontId="30" fillId="0" borderId="36" xfId="0" applyFont="1" applyBorder="1" applyAlignment="1">
      <alignment horizontal="left" vertical="center" wrapText="1"/>
    </xf>
    <xf numFmtId="168" fontId="30" fillId="0" borderId="36" xfId="0" applyNumberFormat="1" applyFont="1" applyBorder="1" applyAlignment="1">
      <alignment horizontal="right" vertical="center"/>
    </xf>
    <xf numFmtId="164" fontId="30" fillId="34" borderId="36" xfId="0" applyNumberFormat="1" applyFont="1" applyFill="1" applyBorder="1" applyAlignment="1">
      <alignment horizontal="right" vertical="center"/>
    </xf>
    <xf numFmtId="164" fontId="30" fillId="0" borderId="36" xfId="0" applyNumberFormat="1" applyFont="1" applyBorder="1" applyAlignment="1">
      <alignment horizontal="right" vertical="center"/>
    </xf>
    <xf numFmtId="0" fontId="30" fillId="0" borderId="13" xfId="0" applyFont="1" applyBorder="1" applyAlignment="1">
      <alignment horizontal="left" vertical="center"/>
    </xf>
    <xf numFmtId="0" fontId="30" fillId="34" borderId="36" xfId="0" applyFont="1" applyFill="1" applyBorder="1" applyAlignment="1">
      <alignment horizontal="left" vertical="center" wrapText="1"/>
    </xf>
    <xf numFmtId="0" fontId="30" fillId="0" borderId="0" xfId="0" applyFont="1" applyAlignment="1">
      <alignment horizontal="center" vertical="center" wrapText="1"/>
    </xf>
    <xf numFmtId="0" fontId="30" fillId="0" borderId="36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left" vertical="center"/>
    </xf>
    <xf numFmtId="167" fontId="11" fillId="0" borderId="32" xfId="0" applyNumberFormat="1" applyFont="1" applyBorder="1" applyAlignment="1">
      <alignment horizontal="right" vertical="center"/>
    </xf>
    <xf numFmtId="167" fontId="11" fillId="0" borderId="33" xfId="0" applyNumberFormat="1" applyFont="1" applyBorder="1" applyAlignment="1">
      <alignment horizontal="right" vertical="center"/>
    </xf>
    <xf numFmtId="0" fontId="31" fillId="0" borderId="0" xfId="0" applyFont="1" applyAlignment="1">
      <alignment horizontal="left" vertical="top" wrapText="1"/>
    </xf>
    <xf numFmtId="0" fontId="32" fillId="0" borderId="13" xfId="0" applyFont="1" applyBorder="1" applyAlignment="1">
      <alignment horizontal="left" vertical="center"/>
    </xf>
    <xf numFmtId="0" fontId="32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/>
    </xf>
    <xf numFmtId="0" fontId="32" fillId="0" borderId="24" xfId="0" applyFont="1" applyBorder="1" applyAlignment="1">
      <alignment horizontal="left" vertical="center"/>
    </xf>
    <xf numFmtId="0" fontId="32" fillId="0" borderId="25" xfId="0" applyFont="1" applyBorder="1" applyAlignment="1">
      <alignment horizontal="left" vertical="center"/>
    </xf>
    <xf numFmtId="0" fontId="27" fillId="0" borderId="31" xfId="0" applyFont="1" applyBorder="1" applyAlignment="1">
      <alignment horizontal="left" vertical="center"/>
    </xf>
    <xf numFmtId="0" fontId="27" fillId="0" borderId="32" xfId="0" applyFont="1" applyBorder="1" applyAlignment="1">
      <alignment horizontal="left" vertical="center"/>
    </xf>
    <xf numFmtId="0" fontId="27" fillId="0" borderId="33" xfId="0" applyFont="1" applyBorder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165" fontId="11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164" fontId="9" fillId="35" borderId="18" xfId="0" applyNumberFormat="1" applyFont="1" applyFill="1" applyBorder="1" applyAlignment="1">
      <alignment horizontal="right" vertical="center"/>
    </xf>
    <xf numFmtId="0" fontId="0" fillId="35" borderId="26" xfId="0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6" fontId="7" fillId="0" borderId="0" xfId="0" applyNumberFormat="1" applyFont="1" applyAlignment="1">
      <alignment horizontal="left" vertical="top"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right" vertical="center"/>
    </xf>
    <xf numFmtId="164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3" fillId="35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8" fillId="33" borderId="0" xfId="36" applyFill="1" applyAlignment="1">
      <alignment horizontal="left" vertical="top"/>
    </xf>
    <xf numFmtId="0" fontId="73" fillId="0" borderId="0" xfId="36" applyFont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left" vertical="center"/>
    </xf>
    <xf numFmtId="0" fontId="74" fillId="33" borderId="0" xfId="36" applyFont="1" applyFill="1" applyAlignment="1">
      <alignment horizontal="left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4" fillId="33" borderId="0" xfId="36" applyFont="1" applyFill="1" applyAlignment="1" applyProtection="1">
      <alignment horizontal="left" vertical="center"/>
      <protection/>
    </xf>
    <xf numFmtId="0" fontId="74" fillId="33" borderId="0" xfId="36" applyFont="1" applyFill="1" applyAlignment="1">
      <alignment horizontal="left" vertical="center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19" fillId="0" borderId="42" xfId="0" applyFont="1" applyBorder="1" applyAlignment="1">
      <alignment horizontal="left" wrapText="1"/>
    </xf>
    <xf numFmtId="0" fontId="0" fillId="0" borderId="41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22" fillId="0" borderId="42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4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2" xfId="0" applyFont="1" applyBorder="1" applyAlignment="1">
      <alignment horizontal="left" vertical="center"/>
    </xf>
    <xf numFmtId="0" fontId="19" fillId="0" borderId="42" xfId="0" applyFont="1" applyBorder="1" applyAlignment="1">
      <alignment horizontal="center" vertical="center"/>
    </xf>
    <xf numFmtId="0" fontId="16" fillId="0" borderId="42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left" vertical="center"/>
    </xf>
    <xf numFmtId="0" fontId="22" fillId="0" borderId="42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3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2" xfId="0" applyFont="1" applyBorder="1" applyAlignment="1">
      <alignment vertical="center"/>
    </xf>
    <xf numFmtId="0" fontId="19" fillId="0" borderId="42" xfId="0" applyFont="1" applyBorder="1" applyAlignment="1">
      <alignment vertical="center"/>
    </xf>
    <xf numFmtId="0" fontId="19" fillId="0" borderId="42" xfId="0" applyFont="1" applyBorder="1" applyAlignment="1">
      <alignment horizontal="left"/>
    </xf>
    <xf numFmtId="0" fontId="16" fillId="0" borderId="42" xfId="0" applyFont="1" applyBorder="1" applyAlignment="1">
      <alignment/>
    </xf>
    <xf numFmtId="0" fontId="19" fillId="0" borderId="42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0" fillId="0" borderId="4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3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0" fontId="0" fillId="0" borderId="44" xfId="0" applyFont="1" applyBorder="1" applyAlignment="1">
      <alignment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B7C50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9B1E2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84F7F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A4563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0A2C2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1129F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0D0C4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9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6601562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205" t="s">
        <v>0</v>
      </c>
      <c r="B1" s="206"/>
      <c r="C1" s="206"/>
      <c r="D1" s="207" t="s">
        <v>1</v>
      </c>
      <c r="E1" s="206"/>
      <c r="F1" s="206"/>
      <c r="G1" s="206"/>
      <c r="H1" s="206"/>
      <c r="I1" s="206"/>
      <c r="J1" s="206"/>
      <c r="K1" s="208" t="s">
        <v>840</v>
      </c>
      <c r="L1" s="208"/>
      <c r="M1" s="208"/>
      <c r="N1" s="208"/>
      <c r="O1" s="208"/>
      <c r="P1" s="208"/>
      <c r="Q1" s="208"/>
      <c r="R1" s="208"/>
      <c r="S1" s="208"/>
      <c r="T1" s="206"/>
      <c r="U1" s="206"/>
      <c r="V1" s="206"/>
      <c r="W1" s="208" t="s">
        <v>841</v>
      </c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0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197" t="s">
        <v>5</v>
      </c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D4" s="11" t="s">
        <v>9</v>
      </c>
      <c r="AQ4" s="12"/>
      <c r="AS4" s="13" t="s">
        <v>10</v>
      </c>
      <c r="BE4" s="14" t="s">
        <v>11</v>
      </c>
      <c r="BS4" s="6" t="s">
        <v>12</v>
      </c>
    </row>
    <row r="5" spans="2:71" s="2" customFormat="1" ht="15" customHeight="1">
      <c r="B5" s="10"/>
      <c r="D5" s="15" t="s">
        <v>13</v>
      </c>
      <c r="K5" s="170" t="s">
        <v>14</v>
      </c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Q5" s="12"/>
      <c r="BE5" s="166" t="s">
        <v>15</v>
      </c>
      <c r="BS5" s="6" t="s">
        <v>6</v>
      </c>
    </row>
    <row r="6" spans="2:71" s="2" customFormat="1" ht="37.5" customHeight="1">
      <c r="B6" s="10"/>
      <c r="D6" s="17" t="s">
        <v>16</v>
      </c>
      <c r="K6" s="171" t="s">
        <v>17</v>
      </c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Q6" s="12"/>
      <c r="BE6" s="167"/>
      <c r="BS6" s="6" t="s">
        <v>18</v>
      </c>
    </row>
    <row r="7" spans="2:71" s="2" customFormat="1" ht="15" customHeight="1">
      <c r="B7" s="10"/>
      <c r="D7" s="18" t="s">
        <v>19</v>
      </c>
      <c r="K7" s="16"/>
      <c r="AK7" s="18" t="s">
        <v>20</v>
      </c>
      <c r="AN7" s="16"/>
      <c r="AQ7" s="12"/>
      <c r="BE7" s="167"/>
      <c r="BS7" s="6" t="s">
        <v>21</v>
      </c>
    </row>
    <row r="8" spans="2:71" s="2" customFormat="1" ht="15" customHeight="1">
      <c r="B8" s="10"/>
      <c r="D8" s="18" t="s">
        <v>22</v>
      </c>
      <c r="K8" s="16" t="s">
        <v>23</v>
      </c>
      <c r="AK8" s="18" t="s">
        <v>24</v>
      </c>
      <c r="AN8" s="19" t="s">
        <v>25</v>
      </c>
      <c r="AQ8" s="12"/>
      <c r="BE8" s="167"/>
      <c r="BS8" s="6" t="s">
        <v>26</v>
      </c>
    </row>
    <row r="9" spans="2:71" s="2" customFormat="1" ht="15" customHeight="1">
      <c r="B9" s="10"/>
      <c r="AQ9" s="12"/>
      <c r="BE9" s="167"/>
      <c r="BS9" s="6" t="s">
        <v>27</v>
      </c>
    </row>
    <row r="10" spans="2:71" s="2" customFormat="1" ht="15" customHeight="1">
      <c r="B10" s="10"/>
      <c r="D10" s="18" t="s">
        <v>28</v>
      </c>
      <c r="AK10" s="18" t="s">
        <v>29</v>
      </c>
      <c r="AN10" s="16"/>
      <c r="AQ10" s="12"/>
      <c r="BE10" s="167"/>
      <c r="BS10" s="6" t="s">
        <v>18</v>
      </c>
    </row>
    <row r="11" spans="2:71" s="2" customFormat="1" ht="19.5" customHeight="1">
      <c r="B11" s="10"/>
      <c r="E11" s="16" t="s">
        <v>30</v>
      </c>
      <c r="AK11" s="18" t="s">
        <v>31</v>
      </c>
      <c r="AN11" s="16"/>
      <c r="AQ11" s="12"/>
      <c r="BE11" s="167"/>
      <c r="BS11" s="6" t="s">
        <v>18</v>
      </c>
    </row>
    <row r="12" spans="2:71" s="2" customFormat="1" ht="7.5" customHeight="1">
      <c r="B12" s="10"/>
      <c r="AQ12" s="12"/>
      <c r="BE12" s="167"/>
      <c r="BS12" s="6" t="s">
        <v>18</v>
      </c>
    </row>
    <row r="13" spans="2:71" s="2" customFormat="1" ht="15" customHeight="1">
      <c r="B13" s="10"/>
      <c r="D13" s="18" t="s">
        <v>32</v>
      </c>
      <c r="AK13" s="18" t="s">
        <v>29</v>
      </c>
      <c r="AN13" s="20" t="s">
        <v>33</v>
      </c>
      <c r="AQ13" s="12"/>
      <c r="BE13" s="167"/>
      <c r="BS13" s="6" t="s">
        <v>18</v>
      </c>
    </row>
    <row r="14" spans="2:71" s="2" customFormat="1" ht="15.75" customHeight="1">
      <c r="B14" s="10"/>
      <c r="E14" s="172" t="s">
        <v>33</v>
      </c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8" t="s">
        <v>31</v>
      </c>
      <c r="AN14" s="20" t="s">
        <v>33</v>
      </c>
      <c r="AQ14" s="12"/>
      <c r="BE14" s="167"/>
      <c r="BS14" s="6" t="s">
        <v>18</v>
      </c>
    </row>
    <row r="15" spans="2:71" s="2" customFormat="1" ht="7.5" customHeight="1">
      <c r="B15" s="10"/>
      <c r="AQ15" s="12"/>
      <c r="BE15" s="167"/>
      <c r="BS15" s="6" t="s">
        <v>3</v>
      </c>
    </row>
    <row r="16" spans="2:71" s="2" customFormat="1" ht="15" customHeight="1">
      <c r="B16" s="10"/>
      <c r="D16" s="18" t="s">
        <v>34</v>
      </c>
      <c r="AK16" s="18" t="s">
        <v>29</v>
      </c>
      <c r="AN16" s="16"/>
      <c r="AQ16" s="12"/>
      <c r="BE16" s="167"/>
      <c r="BS16" s="6" t="s">
        <v>3</v>
      </c>
    </row>
    <row r="17" spans="2:71" s="2" customFormat="1" ht="19.5" customHeight="1">
      <c r="B17" s="10"/>
      <c r="E17" s="16" t="s">
        <v>23</v>
      </c>
      <c r="AK17" s="18" t="s">
        <v>31</v>
      </c>
      <c r="AN17" s="16"/>
      <c r="AQ17" s="12"/>
      <c r="BE17" s="167"/>
      <c r="BS17" s="6" t="s">
        <v>35</v>
      </c>
    </row>
    <row r="18" spans="2:71" s="2" customFormat="1" ht="7.5" customHeight="1">
      <c r="B18" s="10"/>
      <c r="AQ18" s="12"/>
      <c r="BE18" s="167"/>
      <c r="BS18" s="6" t="s">
        <v>6</v>
      </c>
    </row>
    <row r="19" spans="2:71" s="2" customFormat="1" ht="15" customHeight="1">
      <c r="B19" s="10"/>
      <c r="D19" s="18" t="s">
        <v>36</v>
      </c>
      <c r="AQ19" s="12"/>
      <c r="BE19" s="167"/>
      <c r="BS19" s="6" t="s">
        <v>6</v>
      </c>
    </row>
    <row r="20" spans="2:71" s="2" customFormat="1" ht="15.75" customHeight="1">
      <c r="B20" s="10"/>
      <c r="E20" s="173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Q20" s="12"/>
      <c r="BE20" s="167"/>
      <c r="BS20" s="6" t="s">
        <v>35</v>
      </c>
    </row>
    <row r="21" spans="2:57" s="2" customFormat="1" ht="7.5" customHeight="1">
      <c r="B21" s="10"/>
      <c r="AQ21" s="12"/>
      <c r="BE21" s="167"/>
    </row>
    <row r="22" spans="2:57" s="2" customFormat="1" ht="7.5" customHeight="1">
      <c r="B22" s="10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Q22" s="12"/>
      <c r="BE22" s="167"/>
    </row>
    <row r="23" spans="2:57" s="6" customFormat="1" ht="27" customHeight="1">
      <c r="B23" s="22"/>
      <c r="D23" s="23" t="s">
        <v>37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174">
        <f>ROUND($AG$51,2)</f>
        <v>0</v>
      </c>
      <c r="AL23" s="175"/>
      <c r="AM23" s="175"/>
      <c r="AN23" s="175"/>
      <c r="AO23" s="175"/>
      <c r="AQ23" s="25"/>
      <c r="BE23" s="168"/>
    </row>
    <row r="24" spans="2:57" s="6" customFormat="1" ht="7.5" customHeight="1">
      <c r="B24" s="22"/>
      <c r="AQ24" s="25"/>
      <c r="BE24" s="168"/>
    </row>
    <row r="25" spans="2:57" s="6" customFormat="1" ht="14.25" customHeight="1">
      <c r="B25" s="22"/>
      <c r="L25" s="176" t="s">
        <v>38</v>
      </c>
      <c r="M25" s="168"/>
      <c r="N25" s="168"/>
      <c r="O25" s="168"/>
      <c r="W25" s="176" t="s">
        <v>39</v>
      </c>
      <c r="X25" s="168"/>
      <c r="Y25" s="168"/>
      <c r="Z25" s="168"/>
      <c r="AA25" s="168"/>
      <c r="AB25" s="168"/>
      <c r="AC25" s="168"/>
      <c r="AD25" s="168"/>
      <c r="AE25" s="168"/>
      <c r="AK25" s="176" t="s">
        <v>40</v>
      </c>
      <c r="AL25" s="168"/>
      <c r="AM25" s="168"/>
      <c r="AN25" s="168"/>
      <c r="AO25" s="168"/>
      <c r="AQ25" s="25"/>
      <c r="BE25" s="168"/>
    </row>
    <row r="26" spans="2:57" s="6" customFormat="1" ht="15" customHeight="1">
      <c r="B26" s="27"/>
      <c r="D26" s="28" t="s">
        <v>41</v>
      </c>
      <c r="F26" s="28" t="s">
        <v>42</v>
      </c>
      <c r="L26" s="177">
        <v>0.21</v>
      </c>
      <c r="M26" s="169"/>
      <c r="N26" s="169"/>
      <c r="O26" s="169"/>
      <c r="W26" s="178">
        <f>ROUND($AZ$51,2)</f>
        <v>0</v>
      </c>
      <c r="X26" s="169"/>
      <c r="Y26" s="169"/>
      <c r="Z26" s="169"/>
      <c r="AA26" s="169"/>
      <c r="AB26" s="169"/>
      <c r="AC26" s="169"/>
      <c r="AD26" s="169"/>
      <c r="AE26" s="169"/>
      <c r="AK26" s="178">
        <f>ROUND($AV$51,2)</f>
        <v>0</v>
      </c>
      <c r="AL26" s="169"/>
      <c r="AM26" s="169"/>
      <c r="AN26" s="169"/>
      <c r="AO26" s="169"/>
      <c r="AQ26" s="29"/>
      <c r="BE26" s="169"/>
    </row>
    <row r="27" spans="2:57" s="6" customFormat="1" ht="15" customHeight="1">
      <c r="B27" s="27"/>
      <c r="F27" s="28" t="s">
        <v>43</v>
      </c>
      <c r="L27" s="177">
        <v>0.15</v>
      </c>
      <c r="M27" s="169"/>
      <c r="N27" s="169"/>
      <c r="O27" s="169"/>
      <c r="W27" s="178">
        <f>ROUND($BA$51,2)</f>
        <v>0</v>
      </c>
      <c r="X27" s="169"/>
      <c r="Y27" s="169"/>
      <c r="Z27" s="169"/>
      <c r="AA27" s="169"/>
      <c r="AB27" s="169"/>
      <c r="AC27" s="169"/>
      <c r="AD27" s="169"/>
      <c r="AE27" s="169"/>
      <c r="AK27" s="178">
        <f>ROUND($AW$51,2)</f>
        <v>0</v>
      </c>
      <c r="AL27" s="169"/>
      <c r="AM27" s="169"/>
      <c r="AN27" s="169"/>
      <c r="AO27" s="169"/>
      <c r="AQ27" s="29"/>
      <c r="BE27" s="169"/>
    </row>
    <row r="28" spans="2:57" s="6" customFormat="1" ht="15" customHeight="1" hidden="1">
      <c r="B28" s="27"/>
      <c r="F28" s="28" t="s">
        <v>44</v>
      </c>
      <c r="L28" s="177">
        <v>0.21</v>
      </c>
      <c r="M28" s="169"/>
      <c r="N28" s="169"/>
      <c r="O28" s="169"/>
      <c r="W28" s="178">
        <f>ROUND($BB$51,2)</f>
        <v>0</v>
      </c>
      <c r="X28" s="169"/>
      <c r="Y28" s="169"/>
      <c r="Z28" s="169"/>
      <c r="AA28" s="169"/>
      <c r="AB28" s="169"/>
      <c r="AC28" s="169"/>
      <c r="AD28" s="169"/>
      <c r="AE28" s="169"/>
      <c r="AK28" s="178">
        <v>0</v>
      </c>
      <c r="AL28" s="169"/>
      <c r="AM28" s="169"/>
      <c r="AN28" s="169"/>
      <c r="AO28" s="169"/>
      <c r="AQ28" s="29"/>
      <c r="BE28" s="169"/>
    </row>
    <row r="29" spans="2:57" s="6" customFormat="1" ht="15" customHeight="1" hidden="1">
      <c r="B29" s="27"/>
      <c r="F29" s="28" t="s">
        <v>45</v>
      </c>
      <c r="L29" s="177">
        <v>0.15</v>
      </c>
      <c r="M29" s="169"/>
      <c r="N29" s="169"/>
      <c r="O29" s="169"/>
      <c r="W29" s="178">
        <f>ROUND($BC$51,2)</f>
        <v>0</v>
      </c>
      <c r="X29" s="169"/>
      <c r="Y29" s="169"/>
      <c r="Z29" s="169"/>
      <c r="AA29" s="169"/>
      <c r="AB29" s="169"/>
      <c r="AC29" s="169"/>
      <c r="AD29" s="169"/>
      <c r="AE29" s="169"/>
      <c r="AK29" s="178">
        <v>0</v>
      </c>
      <c r="AL29" s="169"/>
      <c r="AM29" s="169"/>
      <c r="AN29" s="169"/>
      <c r="AO29" s="169"/>
      <c r="AQ29" s="29"/>
      <c r="BE29" s="169"/>
    </row>
    <row r="30" spans="2:57" s="6" customFormat="1" ht="15" customHeight="1" hidden="1">
      <c r="B30" s="27"/>
      <c r="F30" s="28" t="s">
        <v>46</v>
      </c>
      <c r="L30" s="177">
        <v>0</v>
      </c>
      <c r="M30" s="169"/>
      <c r="N30" s="169"/>
      <c r="O30" s="169"/>
      <c r="W30" s="178">
        <f>ROUND($BD$51,2)</f>
        <v>0</v>
      </c>
      <c r="X30" s="169"/>
      <c r="Y30" s="169"/>
      <c r="Z30" s="169"/>
      <c r="AA30" s="169"/>
      <c r="AB30" s="169"/>
      <c r="AC30" s="169"/>
      <c r="AD30" s="169"/>
      <c r="AE30" s="169"/>
      <c r="AK30" s="178">
        <v>0</v>
      </c>
      <c r="AL30" s="169"/>
      <c r="AM30" s="169"/>
      <c r="AN30" s="169"/>
      <c r="AO30" s="169"/>
      <c r="AQ30" s="29"/>
      <c r="BE30" s="169"/>
    </row>
    <row r="31" spans="2:57" s="6" customFormat="1" ht="7.5" customHeight="1">
      <c r="B31" s="22"/>
      <c r="AQ31" s="25"/>
      <c r="BE31" s="168"/>
    </row>
    <row r="32" spans="2:57" s="6" customFormat="1" ht="27" customHeight="1">
      <c r="B32" s="22"/>
      <c r="C32" s="30"/>
      <c r="D32" s="31" t="s">
        <v>47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3" t="s">
        <v>48</v>
      </c>
      <c r="U32" s="32"/>
      <c r="V32" s="32"/>
      <c r="W32" s="32"/>
      <c r="X32" s="179" t="s">
        <v>49</v>
      </c>
      <c r="Y32" s="180"/>
      <c r="Z32" s="180"/>
      <c r="AA32" s="180"/>
      <c r="AB32" s="180"/>
      <c r="AC32" s="32"/>
      <c r="AD32" s="32"/>
      <c r="AE32" s="32"/>
      <c r="AF32" s="32"/>
      <c r="AG32" s="32"/>
      <c r="AH32" s="32"/>
      <c r="AI32" s="32"/>
      <c r="AJ32" s="32"/>
      <c r="AK32" s="181">
        <f>SUM($AK$23:$AK$30)</f>
        <v>0</v>
      </c>
      <c r="AL32" s="180"/>
      <c r="AM32" s="180"/>
      <c r="AN32" s="180"/>
      <c r="AO32" s="182"/>
      <c r="AP32" s="30"/>
      <c r="AQ32" s="35"/>
      <c r="BE32" s="168"/>
    </row>
    <row r="33" spans="2:43" s="6" customFormat="1" ht="7.5" customHeight="1">
      <c r="B33" s="22"/>
      <c r="AQ33" s="25"/>
    </row>
    <row r="34" spans="2:43" s="6" customFormat="1" ht="7.5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8"/>
    </row>
    <row r="38" spans="2:44" s="6" customFormat="1" ht="7.5" customHeight="1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22"/>
    </row>
    <row r="39" spans="2:44" s="6" customFormat="1" ht="37.5" customHeight="1">
      <c r="B39" s="22"/>
      <c r="C39" s="11" t="s">
        <v>50</v>
      </c>
      <c r="AR39" s="22"/>
    </row>
    <row r="40" spans="2:44" s="6" customFormat="1" ht="7.5" customHeight="1">
      <c r="B40" s="22"/>
      <c r="AR40" s="22"/>
    </row>
    <row r="41" spans="2:44" s="16" customFormat="1" ht="15" customHeight="1">
      <c r="B41" s="41"/>
      <c r="C41" s="18" t="s">
        <v>13</v>
      </c>
      <c r="L41" s="16" t="str">
        <f>$K$5</f>
        <v>01/2018</v>
      </c>
      <c r="AR41" s="41"/>
    </row>
    <row r="42" spans="2:44" s="42" customFormat="1" ht="37.5" customHeight="1">
      <c r="B42" s="43"/>
      <c r="C42" s="42" t="s">
        <v>16</v>
      </c>
      <c r="L42" s="183" t="str">
        <f>$K$6</f>
        <v>Pavilon Smetanova</v>
      </c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68"/>
      <c r="AN42" s="168"/>
      <c r="AO42" s="168"/>
      <c r="AR42" s="43"/>
    </row>
    <row r="43" spans="2:44" s="6" customFormat="1" ht="7.5" customHeight="1">
      <c r="B43" s="22"/>
      <c r="AR43" s="22"/>
    </row>
    <row r="44" spans="2:44" s="6" customFormat="1" ht="15.75" customHeight="1">
      <c r="B44" s="22"/>
      <c r="C44" s="18" t="s">
        <v>22</v>
      </c>
      <c r="L44" s="44" t="str">
        <f>IF($K$8="","",$K$8)</f>
        <v> </v>
      </c>
      <c r="AI44" s="18" t="s">
        <v>24</v>
      </c>
      <c r="AM44" s="184" t="str">
        <f>IF($AN$8="","",$AN$8)</f>
        <v>14.04.2018</v>
      </c>
      <c r="AN44" s="168"/>
      <c r="AR44" s="22"/>
    </row>
    <row r="45" spans="2:44" s="6" customFormat="1" ht="7.5" customHeight="1">
      <c r="B45" s="22"/>
      <c r="AR45" s="22"/>
    </row>
    <row r="46" spans="2:56" s="6" customFormat="1" ht="18.75" customHeight="1">
      <c r="B46" s="22"/>
      <c r="C46" s="18" t="s">
        <v>28</v>
      </c>
      <c r="L46" s="16" t="str">
        <f>IF($E$11="","",$E$11)</f>
        <v>Město Chotěboř</v>
      </c>
      <c r="AI46" s="18" t="s">
        <v>34</v>
      </c>
      <c r="AM46" s="170" t="str">
        <f>IF($E$17="","",$E$17)</f>
        <v> </v>
      </c>
      <c r="AN46" s="168"/>
      <c r="AO46" s="168"/>
      <c r="AP46" s="168"/>
      <c r="AR46" s="22"/>
      <c r="AS46" s="185" t="s">
        <v>51</v>
      </c>
      <c r="AT46" s="186"/>
      <c r="AU46" s="46"/>
      <c r="AV46" s="46"/>
      <c r="AW46" s="46"/>
      <c r="AX46" s="46"/>
      <c r="AY46" s="46"/>
      <c r="AZ46" s="46"/>
      <c r="BA46" s="46"/>
      <c r="BB46" s="46"/>
      <c r="BC46" s="46"/>
      <c r="BD46" s="47"/>
    </row>
    <row r="47" spans="2:56" s="6" customFormat="1" ht="15.75" customHeight="1">
      <c r="B47" s="22"/>
      <c r="C47" s="18" t="s">
        <v>32</v>
      </c>
      <c r="L47" s="16">
        <f>IF($E$14="Vyplň údaj","",$E$14)</f>
      </c>
      <c r="AR47" s="22"/>
      <c r="AS47" s="187"/>
      <c r="AT47" s="168"/>
      <c r="BD47" s="49"/>
    </row>
    <row r="48" spans="2:56" s="6" customFormat="1" ht="12" customHeight="1">
      <c r="B48" s="22"/>
      <c r="AR48" s="22"/>
      <c r="AS48" s="187"/>
      <c r="AT48" s="168"/>
      <c r="BD48" s="49"/>
    </row>
    <row r="49" spans="2:57" s="6" customFormat="1" ht="30" customHeight="1">
      <c r="B49" s="22"/>
      <c r="C49" s="188" t="s">
        <v>52</v>
      </c>
      <c r="D49" s="180"/>
      <c r="E49" s="180"/>
      <c r="F49" s="180"/>
      <c r="G49" s="180"/>
      <c r="H49" s="32"/>
      <c r="I49" s="189" t="s">
        <v>53</v>
      </c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90" t="s">
        <v>54</v>
      </c>
      <c r="AH49" s="180"/>
      <c r="AI49" s="180"/>
      <c r="AJ49" s="180"/>
      <c r="AK49" s="180"/>
      <c r="AL49" s="180"/>
      <c r="AM49" s="180"/>
      <c r="AN49" s="189" t="s">
        <v>55</v>
      </c>
      <c r="AO49" s="180"/>
      <c r="AP49" s="180"/>
      <c r="AQ49" s="50" t="s">
        <v>56</v>
      </c>
      <c r="AR49" s="22"/>
      <c r="AS49" s="51" t="s">
        <v>57</v>
      </c>
      <c r="AT49" s="52" t="s">
        <v>58</v>
      </c>
      <c r="AU49" s="52" t="s">
        <v>59</v>
      </c>
      <c r="AV49" s="52" t="s">
        <v>60</v>
      </c>
      <c r="AW49" s="52" t="s">
        <v>61</v>
      </c>
      <c r="AX49" s="52" t="s">
        <v>62</v>
      </c>
      <c r="AY49" s="52" t="s">
        <v>63</v>
      </c>
      <c r="AZ49" s="52" t="s">
        <v>64</v>
      </c>
      <c r="BA49" s="52" t="s">
        <v>65</v>
      </c>
      <c r="BB49" s="52" t="s">
        <v>66</v>
      </c>
      <c r="BC49" s="52" t="s">
        <v>67</v>
      </c>
      <c r="BD49" s="53" t="s">
        <v>68</v>
      </c>
      <c r="BE49" s="54"/>
    </row>
    <row r="50" spans="2:56" s="6" customFormat="1" ht="12" customHeight="1">
      <c r="B50" s="22"/>
      <c r="AR50" s="22"/>
      <c r="AS50" s="55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7"/>
    </row>
    <row r="51" spans="2:76" s="42" customFormat="1" ht="33" customHeight="1">
      <c r="B51" s="43"/>
      <c r="C51" s="56" t="s">
        <v>69</v>
      </c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195">
        <f>ROUND(SUM($AG$52:$AG$57),2)</f>
        <v>0</v>
      </c>
      <c r="AH51" s="196"/>
      <c r="AI51" s="196"/>
      <c r="AJ51" s="196"/>
      <c r="AK51" s="196"/>
      <c r="AL51" s="196"/>
      <c r="AM51" s="196"/>
      <c r="AN51" s="195">
        <f>SUM($AG$51,$AT$51)</f>
        <v>0</v>
      </c>
      <c r="AO51" s="196"/>
      <c r="AP51" s="196"/>
      <c r="AQ51" s="58"/>
      <c r="AR51" s="43"/>
      <c r="AS51" s="59">
        <f>ROUND(SUM($AS$52:$AS$57),2)</f>
        <v>0</v>
      </c>
      <c r="AT51" s="60">
        <f>ROUND(SUM($AV$51:$AW$51),2)</f>
        <v>0</v>
      </c>
      <c r="AU51" s="61">
        <f>ROUND(SUM($AU$52:$AU$57),5)</f>
        <v>0</v>
      </c>
      <c r="AV51" s="60">
        <f>ROUND($AZ$51*$L$26,2)</f>
        <v>0</v>
      </c>
      <c r="AW51" s="60">
        <f>ROUND($BA$51*$L$27,2)</f>
        <v>0</v>
      </c>
      <c r="AX51" s="60">
        <f>ROUND($BB$51*$L$26,2)</f>
        <v>0</v>
      </c>
      <c r="AY51" s="60">
        <f>ROUND($BC$51*$L$27,2)</f>
        <v>0</v>
      </c>
      <c r="AZ51" s="60">
        <f>ROUND(SUM($AZ$52:$AZ$57),2)</f>
        <v>0</v>
      </c>
      <c r="BA51" s="60">
        <f>ROUND(SUM($BA$52:$BA$57),2)</f>
        <v>0</v>
      </c>
      <c r="BB51" s="60">
        <f>ROUND(SUM($BB$52:$BB$57),2)</f>
        <v>0</v>
      </c>
      <c r="BC51" s="60">
        <f>ROUND(SUM($BC$52:$BC$57),2)</f>
        <v>0</v>
      </c>
      <c r="BD51" s="62">
        <f>ROUND(SUM($BD$52:$BD$57),2)</f>
        <v>0</v>
      </c>
      <c r="BS51" s="42" t="s">
        <v>70</v>
      </c>
      <c r="BT51" s="42" t="s">
        <v>71</v>
      </c>
      <c r="BU51" s="63" t="s">
        <v>72</v>
      </c>
      <c r="BV51" s="42" t="s">
        <v>73</v>
      </c>
      <c r="BW51" s="42" t="s">
        <v>4</v>
      </c>
      <c r="BX51" s="42" t="s">
        <v>74</v>
      </c>
    </row>
    <row r="52" spans="1:91" s="64" customFormat="1" ht="28.5" customHeight="1">
      <c r="A52" s="201" t="s">
        <v>842</v>
      </c>
      <c r="B52" s="65"/>
      <c r="C52" s="66"/>
      <c r="D52" s="193" t="s">
        <v>75</v>
      </c>
      <c r="E52" s="194"/>
      <c r="F52" s="194"/>
      <c r="G52" s="194"/>
      <c r="H52" s="194"/>
      <c r="I52" s="66"/>
      <c r="J52" s="193" t="s">
        <v>76</v>
      </c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1">
        <f>'02 - Úprava chodníčků'!$J$27</f>
        <v>0</v>
      </c>
      <c r="AH52" s="192"/>
      <c r="AI52" s="192"/>
      <c r="AJ52" s="192"/>
      <c r="AK52" s="192"/>
      <c r="AL52" s="192"/>
      <c r="AM52" s="192"/>
      <c r="AN52" s="191">
        <f>SUM($AG$52,$AT$52)</f>
        <v>0</v>
      </c>
      <c r="AO52" s="192"/>
      <c r="AP52" s="192"/>
      <c r="AQ52" s="67" t="s">
        <v>77</v>
      </c>
      <c r="AR52" s="65"/>
      <c r="AS52" s="68">
        <v>0</v>
      </c>
      <c r="AT52" s="69">
        <f>ROUND(SUM($AV$52:$AW$52),2)</f>
        <v>0</v>
      </c>
      <c r="AU52" s="70">
        <f>'02 - Úprava chodníčků'!$P$86</f>
        <v>0</v>
      </c>
      <c r="AV52" s="69">
        <f>'02 - Úprava chodníčků'!$J$30</f>
        <v>0</v>
      </c>
      <c r="AW52" s="69">
        <f>'02 - Úprava chodníčků'!$J$31</f>
        <v>0</v>
      </c>
      <c r="AX52" s="69">
        <f>'02 - Úprava chodníčků'!$J$32</f>
        <v>0</v>
      </c>
      <c r="AY52" s="69">
        <f>'02 - Úprava chodníčků'!$J$33</f>
        <v>0</v>
      </c>
      <c r="AZ52" s="69">
        <f>'02 - Úprava chodníčků'!$F$30</f>
        <v>0</v>
      </c>
      <c r="BA52" s="69">
        <f>'02 - Úprava chodníčků'!$F$31</f>
        <v>0</v>
      </c>
      <c r="BB52" s="69">
        <f>'02 - Úprava chodníčků'!$F$32</f>
        <v>0</v>
      </c>
      <c r="BC52" s="69">
        <f>'02 - Úprava chodníčků'!$F$33</f>
        <v>0</v>
      </c>
      <c r="BD52" s="71">
        <f>'02 - Úprava chodníčků'!$F$34</f>
        <v>0</v>
      </c>
      <c r="BT52" s="64" t="s">
        <v>21</v>
      </c>
      <c r="BV52" s="64" t="s">
        <v>73</v>
      </c>
      <c r="BW52" s="64" t="s">
        <v>78</v>
      </c>
      <c r="BX52" s="64" t="s">
        <v>4</v>
      </c>
      <c r="CM52" s="64" t="s">
        <v>79</v>
      </c>
    </row>
    <row r="53" spans="1:91" s="64" customFormat="1" ht="28.5" customHeight="1">
      <c r="A53" s="201" t="s">
        <v>842</v>
      </c>
      <c r="B53" s="65"/>
      <c r="C53" s="66"/>
      <c r="D53" s="193" t="s">
        <v>80</v>
      </c>
      <c r="E53" s="194"/>
      <c r="F53" s="194"/>
      <c r="G53" s="194"/>
      <c r="H53" s="194"/>
      <c r="I53" s="66"/>
      <c r="J53" s="193" t="s">
        <v>81</v>
      </c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1">
        <f>'03 - Drenáž a čistící zóna'!$J$27</f>
        <v>0</v>
      </c>
      <c r="AH53" s="192"/>
      <c r="AI53" s="192"/>
      <c r="AJ53" s="192"/>
      <c r="AK53" s="192"/>
      <c r="AL53" s="192"/>
      <c r="AM53" s="192"/>
      <c r="AN53" s="191">
        <f>SUM($AG$53,$AT$53)</f>
        <v>0</v>
      </c>
      <c r="AO53" s="192"/>
      <c r="AP53" s="192"/>
      <c r="AQ53" s="67" t="s">
        <v>77</v>
      </c>
      <c r="AR53" s="65"/>
      <c r="AS53" s="68">
        <v>0</v>
      </c>
      <c r="AT53" s="69">
        <f>ROUND(SUM($AV$53:$AW$53),2)</f>
        <v>0</v>
      </c>
      <c r="AU53" s="70">
        <f>'03 - Drenáž a čistící zóna'!$P$100</f>
        <v>0</v>
      </c>
      <c r="AV53" s="69">
        <f>'03 - Drenáž a čistící zóna'!$J$30</f>
        <v>0</v>
      </c>
      <c r="AW53" s="69">
        <f>'03 - Drenáž a čistící zóna'!$J$31</f>
        <v>0</v>
      </c>
      <c r="AX53" s="69">
        <f>'03 - Drenáž a čistící zóna'!$J$32</f>
        <v>0</v>
      </c>
      <c r="AY53" s="69">
        <f>'03 - Drenáž a čistící zóna'!$J$33</f>
        <v>0</v>
      </c>
      <c r="AZ53" s="69">
        <f>'03 - Drenáž a čistící zóna'!$F$30</f>
        <v>0</v>
      </c>
      <c r="BA53" s="69">
        <f>'03 - Drenáž a čistící zóna'!$F$31</f>
        <v>0</v>
      </c>
      <c r="BB53" s="69">
        <f>'03 - Drenáž a čistící zóna'!$F$32</f>
        <v>0</v>
      </c>
      <c r="BC53" s="69">
        <f>'03 - Drenáž a čistící zóna'!$F$33</f>
        <v>0</v>
      </c>
      <c r="BD53" s="71">
        <f>'03 - Drenáž a čistící zóna'!$F$34</f>
        <v>0</v>
      </c>
      <c r="BT53" s="64" t="s">
        <v>21</v>
      </c>
      <c r="BV53" s="64" t="s">
        <v>73</v>
      </c>
      <c r="BW53" s="64" t="s">
        <v>82</v>
      </c>
      <c r="BX53" s="64" t="s">
        <v>4</v>
      </c>
      <c r="CM53" s="64" t="s">
        <v>79</v>
      </c>
    </row>
    <row r="54" spans="1:91" s="64" customFormat="1" ht="28.5" customHeight="1">
      <c r="A54" s="201" t="s">
        <v>842</v>
      </c>
      <c r="B54" s="65"/>
      <c r="C54" s="66"/>
      <c r="D54" s="193" t="s">
        <v>83</v>
      </c>
      <c r="E54" s="194"/>
      <c r="F54" s="194"/>
      <c r="G54" s="194"/>
      <c r="H54" s="194"/>
      <c r="I54" s="66"/>
      <c r="J54" s="193" t="s">
        <v>84</v>
      </c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1">
        <f>'04 - Podlaha anglického d...'!$J$27</f>
        <v>0</v>
      </c>
      <c r="AH54" s="192"/>
      <c r="AI54" s="192"/>
      <c r="AJ54" s="192"/>
      <c r="AK54" s="192"/>
      <c r="AL54" s="192"/>
      <c r="AM54" s="192"/>
      <c r="AN54" s="191">
        <f>SUM($AG$54,$AT$54)</f>
        <v>0</v>
      </c>
      <c r="AO54" s="192"/>
      <c r="AP54" s="192"/>
      <c r="AQ54" s="67" t="s">
        <v>77</v>
      </c>
      <c r="AR54" s="65"/>
      <c r="AS54" s="68">
        <v>0</v>
      </c>
      <c r="AT54" s="69">
        <f>ROUND(SUM($AV$54:$AW$54),2)</f>
        <v>0</v>
      </c>
      <c r="AU54" s="70">
        <f>'04 - Podlaha anglického d...'!$P$81</f>
        <v>0</v>
      </c>
      <c r="AV54" s="69">
        <f>'04 - Podlaha anglického d...'!$J$30</f>
        <v>0</v>
      </c>
      <c r="AW54" s="69">
        <f>'04 - Podlaha anglického d...'!$J$31</f>
        <v>0</v>
      </c>
      <c r="AX54" s="69">
        <f>'04 - Podlaha anglického d...'!$J$32</f>
        <v>0</v>
      </c>
      <c r="AY54" s="69">
        <f>'04 - Podlaha anglického d...'!$J$33</f>
        <v>0</v>
      </c>
      <c r="AZ54" s="69">
        <f>'04 - Podlaha anglického d...'!$F$30</f>
        <v>0</v>
      </c>
      <c r="BA54" s="69">
        <f>'04 - Podlaha anglického d...'!$F$31</f>
        <v>0</v>
      </c>
      <c r="BB54" s="69">
        <f>'04 - Podlaha anglického d...'!$F$32</f>
        <v>0</v>
      </c>
      <c r="BC54" s="69">
        <f>'04 - Podlaha anglického d...'!$F$33</f>
        <v>0</v>
      </c>
      <c r="BD54" s="71">
        <f>'04 - Podlaha anglického d...'!$F$34</f>
        <v>0</v>
      </c>
      <c r="BT54" s="64" t="s">
        <v>21</v>
      </c>
      <c r="BV54" s="64" t="s">
        <v>73</v>
      </c>
      <c r="BW54" s="64" t="s">
        <v>85</v>
      </c>
      <c r="BX54" s="64" t="s">
        <v>4</v>
      </c>
      <c r="CM54" s="64" t="s">
        <v>79</v>
      </c>
    </row>
    <row r="55" spans="1:91" s="64" customFormat="1" ht="28.5" customHeight="1">
      <c r="A55" s="201" t="s">
        <v>842</v>
      </c>
      <c r="B55" s="65"/>
      <c r="C55" s="66"/>
      <c r="D55" s="193" t="s">
        <v>86</v>
      </c>
      <c r="E55" s="194"/>
      <c r="F55" s="194"/>
      <c r="G55" s="194"/>
      <c r="H55" s="194"/>
      <c r="I55" s="66"/>
      <c r="J55" s="193" t="s">
        <v>87</v>
      </c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1">
        <f>'05 - Stříška nad vstupem'!$J$27</f>
        <v>0</v>
      </c>
      <c r="AH55" s="192"/>
      <c r="AI55" s="192"/>
      <c r="AJ55" s="192"/>
      <c r="AK55" s="192"/>
      <c r="AL55" s="192"/>
      <c r="AM55" s="192"/>
      <c r="AN55" s="191">
        <f>SUM($AG$55,$AT$55)</f>
        <v>0</v>
      </c>
      <c r="AO55" s="192"/>
      <c r="AP55" s="192"/>
      <c r="AQ55" s="67" t="s">
        <v>77</v>
      </c>
      <c r="AR55" s="65"/>
      <c r="AS55" s="68">
        <v>0</v>
      </c>
      <c r="AT55" s="69">
        <f>ROUND(SUM($AV$55:$AW$55),2)</f>
        <v>0</v>
      </c>
      <c r="AU55" s="70">
        <f>'05 - Stříška nad vstupem'!$P$89</f>
        <v>0</v>
      </c>
      <c r="AV55" s="69">
        <f>'05 - Stříška nad vstupem'!$J$30</f>
        <v>0</v>
      </c>
      <c r="AW55" s="69">
        <f>'05 - Stříška nad vstupem'!$J$31</f>
        <v>0</v>
      </c>
      <c r="AX55" s="69">
        <f>'05 - Stříška nad vstupem'!$J$32</f>
        <v>0</v>
      </c>
      <c r="AY55" s="69">
        <f>'05 - Stříška nad vstupem'!$J$33</f>
        <v>0</v>
      </c>
      <c r="AZ55" s="69">
        <f>'05 - Stříška nad vstupem'!$F$30</f>
        <v>0</v>
      </c>
      <c r="BA55" s="69">
        <f>'05 - Stříška nad vstupem'!$F$31</f>
        <v>0</v>
      </c>
      <c r="BB55" s="69">
        <f>'05 - Stříška nad vstupem'!$F$32</f>
        <v>0</v>
      </c>
      <c r="BC55" s="69">
        <f>'05 - Stříška nad vstupem'!$F$33</f>
        <v>0</v>
      </c>
      <c r="BD55" s="71">
        <f>'05 - Stříška nad vstupem'!$F$34</f>
        <v>0</v>
      </c>
      <c r="BT55" s="64" t="s">
        <v>21</v>
      </c>
      <c r="BV55" s="64" t="s">
        <v>73</v>
      </c>
      <c r="BW55" s="64" t="s">
        <v>88</v>
      </c>
      <c r="BX55" s="64" t="s">
        <v>4</v>
      </c>
      <c r="CM55" s="64" t="s">
        <v>79</v>
      </c>
    </row>
    <row r="56" spans="1:91" s="64" customFormat="1" ht="28.5" customHeight="1">
      <c r="A56" s="201" t="s">
        <v>842</v>
      </c>
      <c r="B56" s="65"/>
      <c r="C56" s="66"/>
      <c r="D56" s="193" t="s">
        <v>89</v>
      </c>
      <c r="E56" s="194"/>
      <c r="F56" s="194"/>
      <c r="G56" s="194"/>
      <c r="H56" s="194"/>
      <c r="I56" s="66"/>
      <c r="J56" s="193" t="s">
        <v>90</v>
      </c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  <c r="AA56" s="194"/>
      <c r="AB56" s="194"/>
      <c r="AC56" s="194"/>
      <c r="AD56" s="194"/>
      <c r="AE56" s="194"/>
      <c r="AF56" s="194"/>
      <c r="AG56" s="191">
        <f>'06 - Plocha po terase'!$J$27</f>
        <v>0</v>
      </c>
      <c r="AH56" s="192"/>
      <c r="AI56" s="192"/>
      <c r="AJ56" s="192"/>
      <c r="AK56" s="192"/>
      <c r="AL56" s="192"/>
      <c r="AM56" s="192"/>
      <c r="AN56" s="191">
        <f>SUM($AG$56,$AT$56)</f>
        <v>0</v>
      </c>
      <c r="AO56" s="192"/>
      <c r="AP56" s="192"/>
      <c r="AQ56" s="67" t="s">
        <v>77</v>
      </c>
      <c r="AR56" s="65"/>
      <c r="AS56" s="68">
        <v>0</v>
      </c>
      <c r="AT56" s="69">
        <f>ROUND(SUM($AV$56:$AW$56),2)</f>
        <v>0</v>
      </c>
      <c r="AU56" s="70">
        <f>'06 - Plocha po terase'!$P$82</f>
        <v>0</v>
      </c>
      <c r="AV56" s="69">
        <f>'06 - Plocha po terase'!$J$30</f>
        <v>0</v>
      </c>
      <c r="AW56" s="69">
        <f>'06 - Plocha po terase'!$J$31</f>
        <v>0</v>
      </c>
      <c r="AX56" s="69">
        <f>'06 - Plocha po terase'!$J$32</f>
        <v>0</v>
      </c>
      <c r="AY56" s="69">
        <f>'06 - Plocha po terase'!$J$33</f>
        <v>0</v>
      </c>
      <c r="AZ56" s="69">
        <f>'06 - Plocha po terase'!$F$30</f>
        <v>0</v>
      </c>
      <c r="BA56" s="69">
        <f>'06 - Plocha po terase'!$F$31</f>
        <v>0</v>
      </c>
      <c r="BB56" s="69">
        <f>'06 - Plocha po terase'!$F$32</f>
        <v>0</v>
      </c>
      <c r="BC56" s="69">
        <f>'06 - Plocha po terase'!$F$33</f>
        <v>0</v>
      </c>
      <c r="BD56" s="71">
        <f>'06 - Plocha po terase'!$F$34</f>
        <v>0</v>
      </c>
      <c r="BT56" s="64" t="s">
        <v>21</v>
      </c>
      <c r="BV56" s="64" t="s">
        <v>73</v>
      </c>
      <c r="BW56" s="64" t="s">
        <v>91</v>
      </c>
      <c r="BX56" s="64" t="s">
        <v>4</v>
      </c>
      <c r="CM56" s="64" t="s">
        <v>79</v>
      </c>
    </row>
    <row r="57" spans="1:91" s="64" customFormat="1" ht="28.5" customHeight="1">
      <c r="A57" s="201" t="s">
        <v>842</v>
      </c>
      <c r="B57" s="65"/>
      <c r="C57" s="66"/>
      <c r="D57" s="193" t="s">
        <v>92</v>
      </c>
      <c r="E57" s="194"/>
      <c r="F57" s="194"/>
      <c r="G57" s="194"/>
      <c r="H57" s="194"/>
      <c r="I57" s="66"/>
      <c r="J57" s="193" t="s">
        <v>93</v>
      </c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94"/>
      <c r="AA57" s="194"/>
      <c r="AB57" s="194"/>
      <c r="AC57" s="194"/>
      <c r="AD57" s="194"/>
      <c r="AE57" s="194"/>
      <c r="AF57" s="194"/>
      <c r="AG57" s="191">
        <f>'07 - Sokl severní štít'!$J$27</f>
        <v>0</v>
      </c>
      <c r="AH57" s="192"/>
      <c r="AI57" s="192"/>
      <c r="AJ57" s="192"/>
      <c r="AK57" s="192"/>
      <c r="AL57" s="192"/>
      <c r="AM57" s="192"/>
      <c r="AN57" s="191">
        <f>SUM($AG$57,$AT$57)</f>
        <v>0</v>
      </c>
      <c r="AO57" s="192"/>
      <c r="AP57" s="192"/>
      <c r="AQ57" s="67" t="s">
        <v>77</v>
      </c>
      <c r="AR57" s="65"/>
      <c r="AS57" s="72">
        <v>0</v>
      </c>
      <c r="AT57" s="73">
        <f>ROUND(SUM($AV$57:$AW$57),2)</f>
        <v>0</v>
      </c>
      <c r="AU57" s="74">
        <f>'07 - Sokl severní štít'!$P$84</f>
        <v>0</v>
      </c>
      <c r="AV57" s="73">
        <f>'07 - Sokl severní štít'!$J$30</f>
        <v>0</v>
      </c>
      <c r="AW57" s="73">
        <f>'07 - Sokl severní štít'!$J$31</f>
        <v>0</v>
      </c>
      <c r="AX57" s="73">
        <f>'07 - Sokl severní štít'!$J$32</f>
        <v>0</v>
      </c>
      <c r="AY57" s="73">
        <f>'07 - Sokl severní štít'!$J$33</f>
        <v>0</v>
      </c>
      <c r="AZ57" s="73">
        <f>'07 - Sokl severní štít'!$F$30</f>
        <v>0</v>
      </c>
      <c r="BA57" s="73">
        <f>'07 - Sokl severní štít'!$F$31</f>
        <v>0</v>
      </c>
      <c r="BB57" s="73">
        <f>'07 - Sokl severní štít'!$F$32</f>
        <v>0</v>
      </c>
      <c r="BC57" s="73">
        <f>'07 - Sokl severní štít'!$F$33</f>
        <v>0</v>
      </c>
      <c r="BD57" s="75">
        <f>'07 - Sokl severní štít'!$F$34</f>
        <v>0</v>
      </c>
      <c r="BT57" s="64" t="s">
        <v>21</v>
      </c>
      <c r="BV57" s="64" t="s">
        <v>73</v>
      </c>
      <c r="BW57" s="64" t="s">
        <v>94</v>
      </c>
      <c r="BX57" s="64" t="s">
        <v>4</v>
      </c>
      <c r="CM57" s="64" t="s">
        <v>79</v>
      </c>
    </row>
    <row r="58" spans="2:44" s="6" customFormat="1" ht="30.75" customHeight="1">
      <c r="B58" s="22"/>
      <c r="AR58" s="22"/>
    </row>
    <row r="59" spans="2:44" s="6" customFormat="1" ht="7.5" customHeight="1">
      <c r="B59" s="36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22"/>
    </row>
  </sheetData>
  <sheetProtection/>
  <mergeCells count="61">
    <mergeCell ref="AR2:BE2"/>
    <mergeCell ref="AN57:AP57"/>
    <mergeCell ref="AG57:AM57"/>
    <mergeCell ref="D57:H57"/>
    <mergeCell ref="J57:AF57"/>
    <mergeCell ref="AG51:AM51"/>
    <mergeCell ref="AN51:AP51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02 - Úprava chodníčků'!C2" tooltip="02 - Úprava chodníčků" display="/"/>
    <hyperlink ref="A53" location="'03 - Drenáž a čistící zóna'!C2" tooltip="03 - Drenáž a čistící zóna" display="/"/>
    <hyperlink ref="A54" location="'04 - Podlaha anglického d...'!C2" tooltip="04 - Podlaha anglického d..." display="/"/>
    <hyperlink ref="A55" location="'05 - Stříška nad vstupem'!C2" tooltip="05 - Stříška nad vstupem" display="/"/>
    <hyperlink ref="A56" location="'06 - Plocha po terase'!C2" tooltip="06 - Plocha po terase" display="/"/>
    <hyperlink ref="A57" location="'07 - Sokl severní štít'!C2" tooltip="07 - Sokl severní štít" display="/"/>
  </hyperlinks>
  <printOptions/>
  <pageMargins left="0.5902777910232544" right="0.5902777910232544" top="0.5902777910232544" bottom="0.5902777910232544" header="0" footer="0"/>
  <pageSetup blackAndWhite="1" fitToHeight="100" fitToWidth="1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03"/>
      <c r="C1" s="203"/>
      <c r="D1" s="202" t="s">
        <v>1</v>
      </c>
      <c r="E1" s="203"/>
      <c r="F1" s="204" t="s">
        <v>843</v>
      </c>
      <c r="G1" s="209" t="s">
        <v>844</v>
      </c>
      <c r="H1" s="209"/>
      <c r="I1" s="203"/>
      <c r="J1" s="204" t="s">
        <v>845</v>
      </c>
      <c r="K1" s="202" t="s">
        <v>95</v>
      </c>
      <c r="L1" s="204" t="s">
        <v>846</v>
      </c>
      <c r="M1" s="204"/>
      <c r="N1" s="204"/>
      <c r="O1" s="204"/>
      <c r="P1" s="204"/>
      <c r="Q1" s="204"/>
      <c r="R1" s="204"/>
      <c r="S1" s="204"/>
      <c r="T1" s="204"/>
      <c r="U1" s="200"/>
      <c r="V1" s="20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197" t="s">
        <v>5</v>
      </c>
      <c r="M2" s="167"/>
      <c r="N2" s="167"/>
      <c r="O2" s="167"/>
      <c r="P2" s="167"/>
      <c r="Q2" s="167"/>
      <c r="R2" s="167"/>
      <c r="S2" s="167"/>
      <c r="T2" s="167"/>
      <c r="U2" s="167"/>
      <c r="V2" s="167"/>
      <c r="AT2" s="2" t="s">
        <v>78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79</v>
      </c>
    </row>
    <row r="4" spans="2:46" s="2" customFormat="1" ht="37.5" customHeight="1">
      <c r="B4" s="10"/>
      <c r="D4" s="11" t="s">
        <v>96</v>
      </c>
      <c r="K4" s="12"/>
      <c r="M4" s="13" t="s">
        <v>10</v>
      </c>
      <c r="AT4" s="2" t="s">
        <v>3</v>
      </c>
    </row>
    <row r="5" spans="2:11" s="2" customFormat="1" ht="7.5" customHeight="1">
      <c r="B5" s="10"/>
      <c r="K5" s="12"/>
    </row>
    <row r="6" spans="2:11" s="2" customFormat="1" ht="15.75" customHeight="1">
      <c r="B6" s="10"/>
      <c r="D6" s="18" t="s">
        <v>16</v>
      </c>
      <c r="K6" s="12"/>
    </row>
    <row r="7" spans="2:11" s="2" customFormat="1" ht="15.75" customHeight="1">
      <c r="B7" s="10"/>
      <c r="E7" s="198" t="str">
        <f>'Rekapitulace stavby'!$K$6</f>
        <v>Pavilon Smetanova</v>
      </c>
      <c r="F7" s="167"/>
      <c r="G7" s="167"/>
      <c r="H7" s="167"/>
      <c r="K7" s="12"/>
    </row>
    <row r="8" spans="2:11" s="6" customFormat="1" ht="15.75" customHeight="1">
      <c r="B8" s="22"/>
      <c r="D8" s="18" t="s">
        <v>97</v>
      </c>
      <c r="K8" s="25"/>
    </row>
    <row r="9" spans="2:11" s="6" customFormat="1" ht="37.5" customHeight="1">
      <c r="B9" s="22"/>
      <c r="E9" s="183" t="s">
        <v>98</v>
      </c>
      <c r="F9" s="168"/>
      <c r="G9" s="168"/>
      <c r="H9" s="168"/>
      <c r="K9" s="25"/>
    </row>
    <row r="10" spans="2:11" s="6" customFormat="1" ht="14.25" customHeight="1">
      <c r="B10" s="22"/>
      <c r="K10" s="25"/>
    </row>
    <row r="11" spans="2:11" s="6" customFormat="1" ht="15" customHeight="1">
      <c r="B11" s="22"/>
      <c r="D11" s="18" t="s">
        <v>19</v>
      </c>
      <c r="F11" s="16"/>
      <c r="I11" s="18" t="s">
        <v>20</v>
      </c>
      <c r="J11" s="16"/>
      <c r="K11" s="25"/>
    </row>
    <row r="12" spans="2:11" s="6" customFormat="1" ht="15" customHeight="1">
      <c r="B12" s="22"/>
      <c r="D12" s="18" t="s">
        <v>22</v>
      </c>
      <c r="F12" s="16" t="s">
        <v>23</v>
      </c>
      <c r="I12" s="18" t="s">
        <v>24</v>
      </c>
      <c r="J12" s="45" t="str">
        <f>'Rekapitulace stavby'!$AN$8</f>
        <v>14.04.2018</v>
      </c>
      <c r="K12" s="25"/>
    </row>
    <row r="13" spans="2:11" s="6" customFormat="1" ht="12" customHeight="1">
      <c r="B13" s="22"/>
      <c r="K13" s="25"/>
    </row>
    <row r="14" spans="2:11" s="6" customFormat="1" ht="15" customHeight="1">
      <c r="B14" s="22"/>
      <c r="D14" s="18" t="s">
        <v>28</v>
      </c>
      <c r="I14" s="18" t="s">
        <v>29</v>
      </c>
      <c r="J14" s="16"/>
      <c r="K14" s="25"/>
    </row>
    <row r="15" spans="2:11" s="6" customFormat="1" ht="18.75" customHeight="1">
      <c r="B15" s="22"/>
      <c r="E15" s="16" t="s">
        <v>30</v>
      </c>
      <c r="I15" s="18" t="s">
        <v>31</v>
      </c>
      <c r="J15" s="16"/>
      <c r="K15" s="25"/>
    </row>
    <row r="16" spans="2:11" s="6" customFormat="1" ht="7.5" customHeight="1">
      <c r="B16" s="22"/>
      <c r="K16" s="25"/>
    </row>
    <row r="17" spans="2:11" s="6" customFormat="1" ht="15" customHeight="1">
      <c r="B17" s="22"/>
      <c r="D17" s="18" t="s">
        <v>32</v>
      </c>
      <c r="I17" s="18" t="s">
        <v>29</v>
      </c>
      <c r="J17" s="16">
        <f>IF('Rekapitulace stavby'!$AN$13="Vyplň údaj","",IF('Rekapitulace stavby'!$AN$13="","",'Rekapitulace stavby'!$AN$13))</f>
      </c>
      <c r="K17" s="25"/>
    </row>
    <row r="18" spans="2:11" s="6" customFormat="1" ht="18.75" customHeight="1">
      <c r="B18" s="22"/>
      <c r="E18" s="16">
        <f>IF('Rekapitulace stavby'!$E$14="Vyplň údaj","",IF('Rekapitulace stavby'!$E$14="","",'Rekapitulace stavby'!$E$14))</f>
      </c>
      <c r="I18" s="18" t="s">
        <v>31</v>
      </c>
      <c r="J18" s="16">
        <f>IF('Rekapitulace stavby'!$AN$14="Vyplň údaj","",IF('Rekapitulace stavby'!$AN$14="","",'Rekapitulace stavby'!$AN$14))</f>
      </c>
      <c r="K18" s="25"/>
    </row>
    <row r="19" spans="2:11" s="6" customFormat="1" ht="7.5" customHeight="1">
      <c r="B19" s="22"/>
      <c r="K19" s="25"/>
    </row>
    <row r="20" spans="2:11" s="6" customFormat="1" ht="15" customHeight="1">
      <c r="B20" s="22"/>
      <c r="D20" s="18" t="s">
        <v>34</v>
      </c>
      <c r="I20" s="18" t="s">
        <v>29</v>
      </c>
      <c r="J20" s="16">
        <f>IF('Rekapitulace stavby'!$AN$16="","",'Rekapitulace stavby'!$AN$16)</f>
      </c>
      <c r="K20" s="25"/>
    </row>
    <row r="21" spans="2:11" s="6" customFormat="1" ht="18.75" customHeight="1">
      <c r="B21" s="22"/>
      <c r="E21" s="16" t="str">
        <f>IF('Rekapitulace stavby'!$E$17="","",'Rekapitulace stavby'!$E$17)</f>
        <v> </v>
      </c>
      <c r="I21" s="18" t="s">
        <v>31</v>
      </c>
      <c r="J21" s="16">
        <f>IF('Rekapitulace stavby'!$AN$17="","",'Rekapitulace stavby'!$AN$17)</f>
      </c>
      <c r="K21" s="25"/>
    </row>
    <row r="22" spans="2:11" s="6" customFormat="1" ht="7.5" customHeight="1">
      <c r="B22" s="22"/>
      <c r="K22" s="25"/>
    </row>
    <row r="23" spans="2:11" s="6" customFormat="1" ht="15" customHeight="1">
      <c r="B23" s="22"/>
      <c r="D23" s="18" t="s">
        <v>36</v>
      </c>
      <c r="K23" s="25"/>
    </row>
    <row r="24" spans="2:11" s="76" customFormat="1" ht="15.75" customHeight="1">
      <c r="B24" s="77"/>
      <c r="E24" s="173"/>
      <c r="F24" s="199"/>
      <c r="G24" s="199"/>
      <c r="H24" s="199"/>
      <c r="K24" s="78"/>
    </row>
    <row r="25" spans="2:11" s="6" customFormat="1" ht="7.5" customHeight="1">
      <c r="B25" s="22"/>
      <c r="K25" s="25"/>
    </row>
    <row r="26" spans="2:11" s="6" customFormat="1" ht="7.5" customHeight="1">
      <c r="B26" s="22"/>
      <c r="D26" s="46"/>
      <c r="E26" s="46"/>
      <c r="F26" s="46"/>
      <c r="G26" s="46"/>
      <c r="H26" s="46"/>
      <c r="I26" s="46"/>
      <c r="J26" s="46"/>
      <c r="K26" s="79"/>
    </row>
    <row r="27" spans="2:11" s="6" customFormat="1" ht="26.25" customHeight="1">
      <c r="B27" s="22"/>
      <c r="D27" s="80" t="s">
        <v>37</v>
      </c>
      <c r="J27" s="57">
        <f>ROUND($J$86,2)</f>
        <v>0</v>
      </c>
      <c r="K27" s="25"/>
    </row>
    <row r="28" spans="2:11" s="6" customFormat="1" ht="7.5" customHeight="1">
      <c r="B28" s="22"/>
      <c r="D28" s="46"/>
      <c r="E28" s="46"/>
      <c r="F28" s="46"/>
      <c r="G28" s="46"/>
      <c r="H28" s="46"/>
      <c r="I28" s="46"/>
      <c r="J28" s="46"/>
      <c r="K28" s="79"/>
    </row>
    <row r="29" spans="2:11" s="6" customFormat="1" ht="15" customHeight="1">
      <c r="B29" s="22"/>
      <c r="F29" s="26" t="s">
        <v>39</v>
      </c>
      <c r="I29" s="26" t="s">
        <v>38</v>
      </c>
      <c r="J29" s="26" t="s">
        <v>40</v>
      </c>
      <c r="K29" s="25"/>
    </row>
    <row r="30" spans="2:11" s="6" customFormat="1" ht="15" customHeight="1">
      <c r="B30" s="22"/>
      <c r="D30" s="28" t="s">
        <v>41</v>
      </c>
      <c r="E30" s="28" t="s">
        <v>42</v>
      </c>
      <c r="F30" s="81">
        <f>ROUND(SUM($BE$86:$BE$132),2)</f>
        <v>0</v>
      </c>
      <c r="I30" s="82">
        <v>0.21</v>
      </c>
      <c r="J30" s="81">
        <f>ROUND(ROUND((SUM($BE$86:$BE$132)),2)*$I$30,2)</f>
        <v>0</v>
      </c>
      <c r="K30" s="25"/>
    </row>
    <row r="31" spans="2:11" s="6" customFormat="1" ht="15" customHeight="1">
      <c r="B31" s="22"/>
      <c r="E31" s="28" t="s">
        <v>43</v>
      </c>
      <c r="F31" s="81">
        <f>ROUND(SUM($BF$86:$BF$132),2)</f>
        <v>0</v>
      </c>
      <c r="I31" s="82">
        <v>0.15</v>
      </c>
      <c r="J31" s="81">
        <f>ROUND(ROUND((SUM($BF$86:$BF$132)),2)*$I$31,2)</f>
        <v>0</v>
      </c>
      <c r="K31" s="25"/>
    </row>
    <row r="32" spans="2:11" s="6" customFormat="1" ht="15" customHeight="1" hidden="1">
      <c r="B32" s="22"/>
      <c r="E32" s="28" t="s">
        <v>44</v>
      </c>
      <c r="F32" s="81">
        <f>ROUND(SUM($BG$86:$BG$132),2)</f>
        <v>0</v>
      </c>
      <c r="I32" s="82">
        <v>0.21</v>
      </c>
      <c r="J32" s="81">
        <v>0</v>
      </c>
      <c r="K32" s="25"/>
    </row>
    <row r="33" spans="2:11" s="6" customFormat="1" ht="15" customHeight="1" hidden="1">
      <c r="B33" s="22"/>
      <c r="E33" s="28" t="s">
        <v>45</v>
      </c>
      <c r="F33" s="81">
        <f>ROUND(SUM($BH$86:$BH$132),2)</f>
        <v>0</v>
      </c>
      <c r="I33" s="82">
        <v>0.15</v>
      </c>
      <c r="J33" s="81">
        <v>0</v>
      </c>
      <c r="K33" s="25"/>
    </row>
    <row r="34" spans="2:11" s="6" customFormat="1" ht="15" customHeight="1" hidden="1">
      <c r="B34" s="22"/>
      <c r="E34" s="28" t="s">
        <v>46</v>
      </c>
      <c r="F34" s="81">
        <f>ROUND(SUM($BI$86:$BI$132),2)</f>
        <v>0</v>
      </c>
      <c r="I34" s="82">
        <v>0</v>
      </c>
      <c r="J34" s="81">
        <v>0</v>
      </c>
      <c r="K34" s="25"/>
    </row>
    <row r="35" spans="2:11" s="6" customFormat="1" ht="7.5" customHeight="1">
      <c r="B35" s="22"/>
      <c r="K35" s="25"/>
    </row>
    <row r="36" spans="2:11" s="6" customFormat="1" ht="26.25" customHeight="1">
      <c r="B36" s="22"/>
      <c r="C36" s="30"/>
      <c r="D36" s="31" t="s">
        <v>47</v>
      </c>
      <c r="E36" s="32"/>
      <c r="F36" s="32"/>
      <c r="G36" s="83" t="s">
        <v>48</v>
      </c>
      <c r="H36" s="33" t="s">
        <v>49</v>
      </c>
      <c r="I36" s="32"/>
      <c r="J36" s="34">
        <f>SUM($J$27:$J$34)</f>
        <v>0</v>
      </c>
      <c r="K36" s="84"/>
    </row>
    <row r="37" spans="2:11" s="6" customFormat="1" ht="15" customHeight="1">
      <c r="B37" s="36"/>
      <c r="C37" s="37"/>
      <c r="D37" s="37"/>
      <c r="E37" s="37"/>
      <c r="F37" s="37"/>
      <c r="G37" s="37"/>
      <c r="H37" s="37"/>
      <c r="I37" s="37"/>
      <c r="J37" s="37"/>
      <c r="K37" s="38"/>
    </row>
    <row r="41" spans="2:11" s="6" customFormat="1" ht="7.5" customHeight="1">
      <c r="B41" s="39"/>
      <c r="C41" s="40"/>
      <c r="D41" s="40"/>
      <c r="E41" s="40"/>
      <c r="F41" s="40"/>
      <c r="G41" s="40"/>
      <c r="H41" s="40"/>
      <c r="I41" s="40"/>
      <c r="J41" s="40"/>
      <c r="K41" s="85"/>
    </row>
    <row r="42" spans="2:11" s="6" customFormat="1" ht="37.5" customHeight="1">
      <c r="B42" s="22"/>
      <c r="C42" s="11" t="s">
        <v>99</v>
      </c>
      <c r="K42" s="25"/>
    </row>
    <row r="43" spans="2:11" s="6" customFormat="1" ht="7.5" customHeight="1">
      <c r="B43" s="22"/>
      <c r="K43" s="25"/>
    </row>
    <row r="44" spans="2:11" s="6" customFormat="1" ht="15" customHeight="1">
      <c r="B44" s="22"/>
      <c r="C44" s="18" t="s">
        <v>16</v>
      </c>
      <c r="K44" s="25"/>
    </row>
    <row r="45" spans="2:11" s="6" customFormat="1" ht="16.5" customHeight="1">
      <c r="B45" s="22"/>
      <c r="E45" s="198" t="str">
        <f>$E$7</f>
        <v>Pavilon Smetanova</v>
      </c>
      <c r="F45" s="168"/>
      <c r="G45" s="168"/>
      <c r="H45" s="168"/>
      <c r="K45" s="25"/>
    </row>
    <row r="46" spans="2:11" s="6" customFormat="1" ht="15" customHeight="1">
      <c r="B46" s="22"/>
      <c r="C46" s="18" t="s">
        <v>97</v>
      </c>
      <c r="K46" s="25"/>
    </row>
    <row r="47" spans="2:11" s="6" customFormat="1" ht="19.5" customHeight="1">
      <c r="B47" s="22"/>
      <c r="E47" s="183" t="str">
        <f>$E$9</f>
        <v>02 - Úprava chodníčků</v>
      </c>
      <c r="F47" s="168"/>
      <c r="G47" s="168"/>
      <c r="H47" s="168"/>
      <c r="K47" s="25"/>
    </row>
    <row r="48" spans="2:11" s="6" customFormat="1" ht="7.5" customHeight="1">
      <c r="B48" s="22"/>
      <c r="K48" s="25"/>
    </row>
    <row r="49" spans="2:11" s="6" customFormat="1" ht="18.75" customHeight="1">
      <c r="B49" s="22"/>
      <c r="C49" s="18" t="s">
        <v>22</v>
      </c>
      <c r="F49" s="16" t="str">
        <f>$F$12</f>
        <v> </v>
      </c>
      <c r="I49" s="18" t="s">
        <v>24</v>
      </c>
      <c r="J49" s="45" t="str">
        <f>IF($J$12="","",$J$12)</f>
        <v>14.04.2018</v>
      </c>
      <c r="K49" s="25"/>
    </row>
    <row r="50" spans="2:11" s="6" customFormat="1" ht="7.5" customHeight="1">
      <c r="B50" s="22"/>
      <c r="K50" s="25"/>
    </row>
    <row r="51" spans="2:11" s="6" customFormat="1" ht="15.75" customHeight="1">
      <c r="B51" s="22"/>
      <c r="C51" s="18" t="s">
        <v>28</v>
      </c>
      <c r="F51" s="16" t="str">
        <f>$E$15</f>
        <v>Město Chotěboř</v>
      </c>
      <c r="I51" s="18" t="s">
        <v>34</v>
      </c>
      <c r="J51" s="16" t="str">
        <f>$E$21</f>
        <v> </v>
      </c>
      <c r="K51" s="25"/>
    </row>
    <row r="52" spans="2:11" s="6" customFormat="1" ht="15" customHeight="1">
      <c r="B52" s="22"/>
      <c r="C52" s="18" t="s">
        <v>32</v>
      </c>
      <c r="F52" s="16">
        <f>IF($E$18="","",$E$18)</f>
      </c>
      <c r="K52" s="25"/>
    </row>
    <row r="53" spans="2:11" s="6" customFormat="1" ht="11.25" customHeight="1">
      <c r="B53" s="22"/>
      <c r="K53" s="25"/>
    </row>
    <row r="54" spans="2:11" s="6" customFormat="1" ht="30" customHeight="1">
      <c r="B54" s="22"/>
      <c r="C54" s="86" t="s">
        <v>100</v>
      </c>
      <c r="D54" s="30"/>
      <c r="E54" s="30"/>
      <c r="F54" s="30"/>
      <c r="G54" s="30"/>
      <c r="H54" s="30"/>
      <c r="I54" s="30"/>
      <c r="J54" s="87" t="s">
        <v>101</v>
      </c>
      <c r="K54" s="35"/>
    </row>
    <row r="55" spans="2:11" s="6" customFormat="1" ht="11.25" customHeight="1">
      <c r="B55" s="22"/>
      <c r="K55" s="25"/>
    </row>
    <row r="56" spans="2:47" s="6" customFormat="1" ht="30" customHeight="1">
      <c r="B56" s="22"/>
      <c r="C56" s="56" t="s">
        <v>102</v>
      </c>
      <c r="J56" s="57">
        <f>$J$86</f>
        <v>0</v>
      </c>
      <c r="K56" s="25"/>
      <c r="AU56" s="6" t="s">
        <v>103</v>
      </c>
    </row>
    <row r="57" spans="2:11" s="63" customFormat="1" ht="25.5" customHeight="1">
      <c r="B57" s="88"/>
      <c r="D57" s="89" t="s">
        <v>104</v>
      </c>
      <c r="E57" s="89"/>
      <c r="F57" s="89"/>
      <c r="G57" s="89"/>
      <c r="H57" s="89"/>
      <c r="I57" s="89"/>
      <c r="J57" s="90">
        <f>$J$87</f>
        <v>0</v>
      </c>
      <c r="K57" s="91"/>
    </row>
    <row r="58" spans="2:11" s="92" customFormat="1" ht="21" customHeight="1">
      <c r="B58" s="93"/>
      <c r="D58" s="94" t="s">
        <v>105</v>
      </c>
      <c r="E58" s="94"/>
      <c r="F58" s="94"/>
      <c r="G58" s="94"/>
      <c r="H58" s="94"/>
      <c r="I58" s="94"/>
      <c r="J58" s="95">
        <f>$J$88</f>
        <v>0</v>
      </c>
      <c r="K58" s="96"/>
    </row>
    <row r="59" spans="2:11" s="92" customFormat="1" ht="15.75" customHeight="1">
      <c r="B59" s="93"/>
      <c r="D59" s="94" t="s">
        <v>106</v>
      </c>
      <c r="E59" s="94"/>
      <c r="F59" s="94"/>
      <c r="G59" s="94"/>
      <c r="H59" s="94"/>
      <c r="I59" s="94"/>
      <c r="J59" s="95">
        <f>$J$92</f>
        <v>0</v>
      </c>
      <c r="K59" s="96"/>
    </row>
    <row r="60" spans="2:11" s="92" customFormat="1" ht="15.75" customHeight="1">
      <c r="B60" s="93"/>
      <c r="D60" s="94" t="s">
        <v>107</v>
      </c>
      <c r="E60" s="94"/>
      <c r="F60" s="94"/>
      <c r="G60" s="94"/>
      <c r="H60" s="94"/>
      <c r="I60" s="94"/>
      <c r="J60" s="95">
        <f>$J$97</f>
        <v>0</v>
      </c>
      <c r="K60" s="96"/>
    </row>
    <row r="61" spans="2:11" s="92" customFormat="1" ht="15.75" customHeight="1">
      <c r="B61" s="93"/>
      <c r="D61" s="94" t="s">
        <v>108</v>
      </c>
      <c r="E61" s="94"/>
      <c r="F61" s="94"/>
      <c r="G61" s="94"/>
      <c r="H61" s="94"/>
      <c r="I61" s="94"/>
      <c r="J61" s="95">
        <f>$J$104</f>
        <v>0</v>
      </c>
      <c r="K61" s="96"/>
    </row>
    <row r="62" spans="2:11" s="92" customFormat="1" ht="21" customHeight="1">
      <c r="B62" s="93"/>
      <c r="D62" s="94" t="s">
        <v>109</v>
      </c>
      <c r="E62" s="94"/>
      <c r="F62" s="94"/>
      <c r="G62" s="94"/>
      <c r="H62" s="94"/>
      <c r="I62" s="94"/>
      <c r="J62" s="95">
        <f>$J$112</f>
        <v>0</v>
      </c>
      <c r="K62" s="96"/>
    </row>
    <row r="63" spans="2:11" s="92" customFormat="1" ht="21" customHeight="1">
      <c r="B63" s="93"/>
      <c r="D63" s="94" t="s">
        <v>110</v>
      </c>
      <c r="E63" s="94"/>
      <c r="F63" s="94"/>
      <c r="G63" s="94"/>
      <c r="H63" s="94"/>
      <c r="I63" s="94"/>
      <c r="J63" s="95">
        <f>$J$115</f>
        <v>0</v>
      </c>
      <c r="K63" s="96"/>
    </row>
    <row r="64" spans="2:11" s="92" customFormat="1" ht="21" customHeight="1">
      <c r="B64" s="93"/>
      <c r="D64" s="94" t="s">
        <v>111</v>
      </c>
      <c r="E64" s="94"/>
      <c r="F64" s="94"/>
      <c r="G64" s="94"/>
      <c r="H64" s="94"/>
      <c r="I64" s="94"/>
      <c r="J64" s="95">
        <f>$J$120</f>
        <v>0</v>
      </c>
      <c r="K64" s="96"/>
    </row>
    <row r="65" spans="2:11" s="92" customFormat="1" ht="21" customHeight="1">
      <c r="B65" s="93"/>
      <c r="D65" s="94" t="s">
        <v>112</v>
      </c>
      <c r="E65" s="94"/>
      <c r="F65" s="94"/>
      <c r="G65" s="94"/>
      <c r="H65" s="94"/>
      <c r="I65" s="94"/>
      <c r="J65" s="95">
        <f>$J$125</f>
        <v>0</v>
      </c>
      <c r="K65" s="96"/>
    </row>
    <row r="66" spans="2:11" s="92" customFormat="1" ht="21" customHeight="1">
      <c r="B66" s="93"/>
      <c r="D66" s="94" t="s">
        <v>113</v>
      </c>
      <c r="E66" s="94"/>
      <c r="F66" s="94"/>
      <c r="G66" s="94"/>
      <c r="H66" s="94"/>
      <c r="I66" s="94"/>
      <c r="J66" s="95">
        <f>$J$131</f>
        <v>0</v>
      </c>
      <c r="K66" s="96"/>
    </row>
    <row r="67" spans="2:11" s="6" customFormat="1" ht="22.5" customHeight="1">
      <c r="B67" s="22"/>
      <c r="K67" s="25"/>
    </row>
    <row r="68" spans="2:11" s="6" customFormat="1" ht="7.5" customHeight="1">
      <c r="B68" s="36"/>
      <c r="C68" s="37"/>
      <c r="D68" s="37"/>
      <c r="E68" s="37"/>
      <c r="F68" s="37"/>
      <c r="G68" s="37"/>
      <c r="H68" s="37"/>
      <c r="I68" s="37"/>
      <c r="J68" s="37"/>
      <c r="K68" s="38"/>
    </row>
    <row r="72" spans="2:12" s="6" customFormat="1" ht="7.5" customHeight="1"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22"/>
    </row>
    <row r="73" spans="2:12" s="6" customFormat="1" ht="37.5" customHeight="1">
      <c r="B73" s="22"/>
      <c r="C73" s="11" t="s">
        <v>114</v>
      </c>
      <c r="L73" s="22"/>
    </row>
    <row r="74" spans="2:12" s="6" customFormat="1" ht="7.5" customHeight="1">
      <c r="B74" s="22"/>
      <c r="L74" s="22"/>
    </row>
    <row r="75" spans="2:12" s="6" customFormat="1" ht="15" customHeight="1">
      <c r="B75" s="22"/>
      <c r="C75" s="18" t="s">
        <v>16</v>
      </c>
      <c r="L75" s="22"/>
    </row>
    <row r="76" spans="2:12" s="6" customFormat="1" ht="16.5" customHeight="1">
      <c r="B76" s="22"/>
      <c r="E76" s="198" t="str">
        <f>$E$7</f>
        <v>Pavilon Smetanova</v>
      </c>
      <c r="F76" s="168"/>
      <c r="G76" s="168"/>
      <c r="H76" s="168"/>
      <c r="L76" s="22"/>
    </row>
    <row r="77" spans="2:12" s="6" customFormat="1" ht="15" customHeight="1">
      <c r="B77" s="22"/>
      <c r="C77" s="18" t="s">
        <v>97</v>
      </c>
      <c r="L77" s="22"/>
    </row>
    <row r="78" spans="2:12" s="6" customFormat="1" ht="19.5" customHeight="1">
      <c r="B78" s="22"/>
      <c r="E78" s="183" t="str">
        <f>$E$9</f>
        <v>02 - Úprava chodníčků</v>
      </c>
      <c r="F78" s="168"/>
      <c r="G78" s="168"/>
      <c r="H78" s="168"/>
      <c r="L78" s="22"/>
    </row>
    <row r="79" spans="2:12" s="6" customFormat="1" ht="7.5" customHeight="1">
      <c r="B79" s="22"/>
      <c r="L79" s="22"/>
    </row>
    <row r="80" spans="2:12" s="6" customFormat="1" ht="18.75" customHeight="1">
      <c r="B80" s="22"/>
      <c r="C80" s="18" t="s">
        <v>22</v>
      </c>
      <c r="F80" s="16" t="str">
        <f>$F$12</f>
        <v> </v>
      </c>
      <c r="I80" s="18" t="s">
        <v>24</v>
      </c>
      <c r="J80" s="45" t="str">
        <f>IF($J$12="","",$J$12)</f>
        <v>14.04.2018</v>
      </c>
      <c r="L80" s="22"/>
    </row>
    <row r="81" spans="2:12" s="6" customFormat="1" ht="7.5" customHeight="1">
      <c r="B81" s="22"/>
      <c r="L81" s="22"/>
    </row>
    <row r="82" spans="2:12" s="6" customFormat="1" ht="15.75" customHeight="1">
      <c r="B82" s="22"/>
      <c r="C82" s="18" t="s">
        <v>28</v>
      </c>
      <c r="F82" s="16" t="str">
        <f>$E$15</f>
        <v>Město Chotěboř</v>
      </c>
      <c r="I82" s="18" t="s">
        <v>34</v>
      </c>
      <c r="J82" s="16" t="str">
        <f>$E$21</f>
        <v> </v>
      </c>
      <c r="L82" s="22"/>
    </row>
    <row r="83" spans="2:12" s="6" customFormat="1" ht="15" customHeight="1">
      <c r="B83" s="22"/>
      <c r="C83" s="18" t="s">
        <v>32</v>
      </c>
      <c r="F83" s="16">
        <f>IF($E$18="","",$E$18)</f>
      </c>
      <c r="L83" s="22"/>
    </row>
    <row r="84" spans="2:12" s="6" customFormat="1" ht="11.25" customHeight="1">
      <c r="B84" s="22"/>
      <c r="L84" s="22"/>
    </row>
    <row r="85" spans="2:20" s="97" customFormat="1" ht="30" customHeight="1">
      <c r="B85" s="98"/>
      <c r="C85" s="99" t="s">
        <v>115</v>
      </c>
      <c r="D85" s="100" t="s">
        <v>56</v>
      </c>
      <c r="E85" s="100" t="s">
        <v>52</v>
      </c>
      <c r="F85" s="100" t="s">
        <v>116</v>
      </c>
      <c r="G85" s="100" t="s">
        <v>117</v>
      </c>
      <c r="H85" s="100" t="s">
        <v>118</v>
      </c>
      <c r="I85" s="100" t="s">
        <v>119</v>
      </c>
      <c r="J85" s="100" t="s">
        <v>120</v>
      </c>
      <c r="K85" s="101" t="s">
        <v>121</v>
      </c>
      <c r="L85" s="98"/>
      <c r="M85" s="51" t="s">
        <v>122</v>
      </c>
      <c r="N85" s="52" t="s">
        <v>41</v>
      </c>
      <c r="O85" s="52" t="s">
        <v>123</v>
      </c>
      <c r="P85" s="52" t="s">
        <v>124</v>
      </c>
      <c r="Q85" s="52" t="s">
        <v>125</v>
      </c>
      <c r="R85" s="52" t="s">
        <v>126</v>
      </c>
      <c r="S85" s="52" t="s">
        <v>127</v>
      </c>
      <c r="T85" s="53" t="s">
        <v>128</v>
      </c>
    </row>
    <row r="86" spans="2:63" s="6" customFormat="1" ht="30" customHeight="1">
      <c r="B86" s="22"/>
      <c r="C86" s="56" t="s">
        <v>102</v>
      </c>
      <c r="J86" s="102">
        <f>$BK$86</f>
        <v>0</v>
      </c>
      <c r="L86" s="22"/>
      <c r="M86" s="55"/>
      <c r="N86" s="46"/>
      <c r="O86" s="46"/>
      <c r="P86" s="103">
        <f>$P$87</f>
        <v>0</v>
      </c>
      <c r="Q86" s="46"/>
      <c r="R86" s="103">
        <f>$R$87</f>
        <v>42.127587000000005</v>
      </c>
      <c r="S86" s="46"/>
      <c r="T86" s="104">
        <f>$T$87</f>
        <v>1.956</v>
      </c>
      <c r="AT86" s="6" t="s">
        <v>70</v>
      </c>
      <c r="AU86" s="6" t="s">
        <v>103</v>
      </c>
      <c r="BK86" s="105">
        <f>$BK$87</f>
        <v>0</v>
      </c>
    </row>
    <row r="87" spans="2:63" s="106" customFormat="1" ht="37.5" customHeight="1">
      <c r="B87" s="107"/>
      <c r="D87" s="108" t="s">
        <v>70</v>
      </c>
      <c r="E87" s="109" t="s">
        <v>129</v>
      </c>
      <c r="F87" s="109" t="s">
        <v>130</v>
      </c>
      <c r="J87" s="110">
        <f>$BK$87</f>
        <v>0</v>
      </c>
      <c r="L87" s="107"/>
      <c r="M87" s="111"/>
      <c r="P87" s="112">
        <f>$P$88+$P$112+$P$115+$P$120+$P$125+$P$131</f>
        <v>0</v>
      </c>
      <c r="R87" s="112">
        <f>$R$88+$R$112+$R$115+$R$120+$R$125+$R$131</f>
        <v>42.127587000000005</v>
      </c>
      <c r="T87" s="113">
        <f>$T$88+$T$112+$T$115+$T$120+$T$125+$T$131</f>
        <v>1.956</v>
      </c>
      <c r="AR87" s="108" t="s">
        <v>21</v>
      </c>
      <c r="AT87" s="108" t="s">
        <v>70</v>
      </c>
      <c r="AU87" s="108" t="s">
        <v>71</v>
      </c>
      <c r="AY87" s="108" t="s">
        <v>131</v>
      </c>
      <c r="BK87" s="114">
        <f>$BK$88+$BK$112+$BK$115+$BK$120+$BK$125+$BK$131</f>
        <v>0</v>
      </c>
    </row>
    <row r="88" spans="2:63" s="106" customFormat="1" ht="21" customHeight="1">
      <c r="B88" s="107"/>
      <c r="D88" s="108" t="s">
        <v>70</v>
      </c>
      <c r="E88" s="115" t="s">
        <v>21</v>
      </c>
      <c r="F88" s="115" t="s">
        <v>132</v>
      </c>
      <c r="J88" s="116">
        <f>$BK$88</f>
        <v>0</v>
      </c>
      <c r="L88" s="107"/>
      <c r="M88" s="111"/>
      <c r="P88" s="112">
        <f>$P$89+SUM($P$90:$P$92)+$P$97+$P$104</f>
        <v>0</v>
      </c>
      <c r="R88" s="112">
        <f>$R$89+SUM($R$90:$R$92)+$R$97+$R$104</f>
        <v>0.0011020000000000001</v>
      </c>
      <c r="T88" s="113">
        <f>$T$89+SUM($T$90:$T$92)+$T$97+$T$104</f>
        <v>0.656</v>
      </c>
      <c r="AR88" s="108" t="s">
        <v>21</v>
      </c>
      <c r="AT88" s="108" t="s">
        <v>70</v>
      </c>
      <c r="AU88" s="108" t="s">
        <v>21</v>
      </c>
      <c r="AY88" s="108" t="s">
        <v>131</v>
      </c>
      <c r="BK88" s="114">
        <f>$BK$89+SUM($BK$90:$BK$92)+$BK$97+$BK$104</f>
        <v>0</v>
      </c>
    </row>
    <row r="89" spans="2:65" s="6" customFormat="1" ht="15.75" customHeight="1">
      <c r="B89" s="22"/>
      <c r="C89" s="117" t="s">
        <v>21</v>
      </c>
      <c r="D89" s="117" t="s">
        <v>133</v>
      </c>
      <c r="E89" s="118" t="s">
        <v>134</v>
      </c>
      <c r="F89" s="119" t="s">
        <v>135</v>
      </c>
      <c r="G89" s="120" t="s">
        <v>136</v>
      </c>
      <c r="H89" s="121">
        <v>3.2</v>
      </c>
      <c r="I89" s="122"/>
      <c r="J89" s="123">
        <f>ROUND($I$89*$H$89,2)</f>
        <v>0</v>
      </c>
      <c r="K89" s="119" t="s">
        <v>137</v>
      </c>
      <c r="L89" s="22"/>
      <c r="M89" s="124"/>
      <c r="N89" s="125" t="s">
        <v>42</v>
      </c>
      <c r="P89" s="126">
        <f>$O$89*$H$89</f>
        <v>0</v>
      </c>
      <c r="Q89" s="126">
        <v>0</v>
      </c>
      <c r="R89" s="126">
        <f>$Q$89*$H$89</f>
        <v>0</v>
      </c>
      <c r="S89" s="126">
        <v>0.205</v>
      </c>
      <c r="T89" s="127">
        <f>$S$89*$H$89</f>
        <v>0.656</v>
      </c>
      <c r="AR89" s="76" t="s">
        <v>138</v>
      </c>
      <c r="AT89" s="76" t="s">
        <v>133</v>
      </c>
      <c r="AU89" s="76" t="s">
        <v>79</v>
      </c>
      <c r="AY89" s="6" t="s">
        <v>131</v>
      </c>
      <c r="BE89" s="128">
        <f>IF($N$89="základní",$J$89,0)</f>
        <v>0</v>
      </c>
      <c r="BF89" s="128">
        <f>IF($N$89="snížená",$J$89,0)</f>
        <v>0</v>
      </c>
      <c r="BG89" s="128">
        <f>IF($N$89="zákl. přenesená",$J$89,0)</f>
        <v>0</v>
      </c>
      <c r="BH89" s="128">
        <f>IF($N$89="sníž. přenesená",$J$89,0)</f>
        <v>0</v>
      </c>
      <c r="BI89" s="128">
        <f>IF($N$89="nulová",$J$89,0)</f>
        <v>0</v>
      </c>
      <c r="BJ89" s="76" t="s">
        <v>21</v>
      </c>
      <c r="BK89" s="128">
        <f>ROUND($I$89*$H$89,2)</f>
        <v>0</v>
      </c>
      <c r="BL89" s="76" t="s">
        <v>138</v>
      </c>
      <c r="BM89" s="76" t="s">
        <v>139</v>
      </c>
    </row>
    <row r="90" spans="2:51" s="6" customFormat="1" ht="15.75" customHeight="1">
      <c r="B90" s="129"/>
      <c r="D90" s="130" t="s">
        <v>140</v>
      </c>
      <c r="E90" s="131"/>
      <c r="F90" s="131" t="s">
        <v>141</v>
      </c>
      <c r="H90" s="132">
        <v>3.2</v>
      </c>
      <c r="L90" s="129"/>
      <c r="M90" s="133"/>
      <c r="T90" s="134"/>
      <c r="AT90" s="135" t="s">
        <v>140</v>
      </c>
      <c r="AU90" s="135" t="s">
        <v>79</v>
      </c>
      <c r="AV90" s="135" t="s">
        <v>79</v>
      </c>
      <c r="AW90" s="135" t="s">
        <v>103</v>
      </c>
      <c r="AX90" s="135" t="s">
        <v>21</v>
      </c>
      <c r="AY90" s="135" t="s">
        <v>131</v>
      </c>
    </row>
    <row r="91" spans="2:65" s="6" customFormat="1" ht="15.75" customHeight="1">
      <c r="B91" s="22"/>
      <c r="C91" s="117" t="s">
        <v>79</v>
      </c>
      <c r="D91" s="117" t="s">
        <v>133</v>
      </c>
      <c r="E91" s="118" t="s">
        <v>142</v>
      </c>
      <c r="F91" s="119" t="s">
        <v>143</v>
      </c>
      <c r="G91" s="120" t="s">
        <v>144</v>
      </c>
      <c r="H91" s="121">
        <v>50</v>
      </c>
      <c r="I91" s="122"/>
      <c r="J91" s="123">
        <f>ROUND($I$91*$H$91,2)</f>
        <v>0</v>
      </c>
      <c r="K91" s="119" t="s">
        <v>137</v>
      </c>
      <c r="L91" s="22"/>
      <c r="M91" s="124"/>
      <c r="N91" s="125" t="s">
        <v>42</v>
      </c>
      <c r="P91" s="126">
        <f>$O$91*$H$91</f>
        <v>0</v>
      </c>
      <c r="Q91" s="126">
        <v>0</v>
      </c>
      <c r="R91" s="126">
        <f>$Q$91*$H$91</f>
        <v>0</v>
      </c>
      <c r="S91" s="126">
        <v>0</v>
      </c>
      <c r="T91" s="127">
        <f>$S$91*$H$91</f>
        <v>0</v>
      </c>
      <c r="AR91" s="76" t="s">
        <v>138</v>
      </c>
      <c r="AT91" s="76" t="s">
        <v>133</v>
      </c>
      <c r="AU91" s="76" t="s">
        <v>79</v>
      </c>
      <c r="AY91" s="6" t="s">
        <v>131</v>
      </c>
      <c r="BE91" s="128">
        <f>IF($N$91="základní",$J$91,0)</f>
        <v>0</v>
      </c>
      <c r="BF91" s="128">
        <f>IF($N$91="snížená",$J$91,0)</f>
        <v>0</v>
      </c>
      <c r="BG91" s="128">
        <f>IF($N$91="zákl. přenesená",$J$91,0)</f>
        <v>0</v>
      </c>
      <c r="BH91" s="128">
        <f>IF($N$91="sníž. přenesená",$J$91,0)</f>
        <v>0</v>
      </c>
      <c r="BI91" s="128">
        <f>IF($N$91="nulová",$J$91,0)</f>
        <v>0</v>
      </c>
      <c r="BJ91" s="76" t="s">
        <v>21</v>
      </c>
      <c r="BK91" s="128">
        <f>ROUND($I$91*$H$91,2)</f>
        <v>0</v>
      </c>
      <c r="BL91" s="76" t="s">
        <v>138</v>
      </c>
      <c r="BM91" s="76" t="s">
        <v>145</v>
      </c>
    </row>
    <row r="92" spans="2:63" s="106" customFormat="1" ht="23.25" customHeight="1">
      <c r="B92" s="107"/>
      <c r="D92" s="108" t="s">
        <v>70</v>
      </c>
      <c r="E92" s="115" t="s">
        <v>146</v>
      </c>
      <c r="F92" s="115" t="s">
        <v>147</v>
      </c>
      <c r="J92" s="116">
        <f>$BK$92</f>
        <v>0</v>
      </c>
      <c r="L92" s="107"/>
      <c r="M92" s="111"/>
      <c r="P92" s="112">
        <f>SUM($P$93:$P$96)</f>
        <v>0</v>
      </c>
      <c r="R92" s="112">
        <f>SUM($R$93:$R$96)</f>
        <v>0</v>
      </c>
      <c r="T92" s="113">
        <f>SUM($T$93:$T$96)</f>
        <v>0</v>
      </c>
      <c r="AR92" s="108" t="s">
        <v>21</v>
      </c>
      <c r="AT92" s="108" t="s">
        <v>70</v>
      </c>
      <c r="AU92" s="108" t="s">
        <v>79</v>
      </c>
      <c r="AY92" s="108" t="s">
        <v>131</v>
      </c>
      <c r="BK92" s="114">
        <f>SUM($BK$93:$BK$96)</f>
        <v>0</v>
      </c>
    </row>
    <row r="93" spans="2:65" s="6" customFormat="1" ht="15.75" customHeight="1">
      <c r="B93" s="22"/>
      <c r="C93" s="120" t="s">
        <v>148</v>
      </c>
      <c r="D93" s="120" t="s">
        <v>133</v>
      </c>
      <c r="E93" s="118" t="s">
        <v>149</v>
      </c>
      <c r="F93" s="119" t="s">
        <v>150</v>
      </c>
      <c r="G93" s="120" t="s">
        <v>151</v>
      </c>
      <c r="H93" s="121">
        <v>10.5</v>
      </c>
      <c r="I93" s="122"/>
      <c r="J93" s="123">
        <f>ROUND($I$93*$H$93,2)</f>
        <v>0</v>
      </c>
      <c r="K93" s="119" t="s">
        <v>137</v>
      </c>
      <c r="L93" s="22"/>
      <c r="M93" s="124"/>
      <c r="N93" s="125" t="s">
        <v>42</v>
      </c>
      <c r="P93" s="126">
        <f>$O$93*$H$93</f>
        <v>0</v>
      </c>
      <c r="Q93" s="126">
        <v>0</v>
      </c>
      <c r="R93" s="126">
        <f>$Q$93*$H$93</f>
        <v>0</v>
      </c>
      <c r="S93" s="126">
        <v>0</v>
      </c>
      <c r="T93" s="127">
        <f>$S$93*$H$93</f>
        <v>0</v>
      </c>
      <c r="AR93" s="76" t="s">
        <v>138</v>
      </c>
      <c r="AT93" s="76" t="s">
        <v>133</v>
      </c>
      <c r="AU93" s="76" t="s">
        <v>148</v>
      </c>
      <c r="AY93" s="76" t="s">
        <v>131</v>
      </c>
      <c r="BE93" s="128">
        <f>IF($N$93="základní",$J$93,0)</f>
        <v>0</v>
      </c>
      <c r="BF93" s="128">
        <f>IF($N$93="snížená",$J$93,0)</f>
        <v>0</v>
      </c>
      <c r="BG93" s="128">
        <f>IF($N$93="zákl. přenesená",$J$93,0)</f>
        <v>0</v>
      </c>
      <c r="BH93" s="128">
        <f>IF($N$93="sníž. přenesená",$J$93,0)</f>
        <v>0</v>
      </c>
      <c r="BI93" s="128">
        <f>IF($N$93="nulová",$J$93,0)</f>
        <v>0</v>
      </c>
      <c r="BJ93" s="76" t="s">
        <v>21</v>
      </c>
      <c r="BK93" s="128">
        <f>ROUND($I$93*$H$93,2)</f>
        <v>0</v>
      </c>
      <c r="BL93" s="76" t="s">
        <v>138</v>
      </c>
      <c r="BM93" s="76" t="s">
        <v>152</v>
      </c>
    </row>
    <row r="94" spans="2:51" s="6" customFormat="1" ht="15.75" customHeight="1">
      <c r="B94" s="129"/>
      <c r="D94" s="130" t="s">
        <v>140</v>
      </c>
      <c r="E94" s="131"/>
      <c r="F94" s="131" t="s">
        <v>153</v>
      </c>
      <c r="H94" s="132">
        <v>10.5</v>
      </c>
      <c r="L94" s="129"/>
      <c r="M94" s="133"/>
      <c r="T94" s="134"/>
      <c r="AT94" s="135" t="s">
        <v>140</v>
      </c>
      <c r="AU94" s="135" t="s">
        <v>148</v>
      </c>
      <c r="AV94" s="135" t="s">
        <v>79</v>
      </c>
      <c r="AW94" s="135" t="s">
        <v>103</v>
      </c>
      <c r="AX94" s="135" t="s">
        <v>21</v>
      </c>
      <c r="AY94" s="135" t="s">
        <v>131</v>
      </c>
    </row>
    <row r="95" spans="2:65" s="6" customFormat="1" ht="15.75" customHeight="1">
      <c r="B95" s="22"/>
      <c r="C95" s="117" t="s">
        <v>138</v>
      </c>
      <c r="D95" s="117" t="s">
        <v>133</v>
      </c>
      <c r="E95" s="118" t="s">
        <v>154</v>
      </c>
      <c r="F95" s="119" t="s">
        <v>155</v>
      </c>
      <c r="G95" s="120" t="s">
        <v>151</v>
      </c>
      <c r="H95" s="121">
        <v>10.5</v>
      </c>
      <c r="I95" s="122"/>
      <c r="J95" s="123">
        <f>ROUND($I$95*$H$95,2)</f>
        <v>0</v>
      </c>
      <c r="K95" s="119" t="s">
        <v>137</v>
      </c>
      <c r="L95" s="22"/>
      <c r="M95" s="124"/>
      <c r="N95" s="125" t="s">
        <v>42</v>
      </c>
      <c r="P95" s="126">
        <f>$O$95*$H$95</f>
        <v>0</v>
      </c>
      <c r="Q95" s="126">
        <v>0</v>
      </c>
      <c r="R95" s="126">
        <f>$Q$95*$H$95</f>
        <v>0</v>
      </c>
      <c r="S95" s="126">
        <v>0</v>
      </c>
      <c r="T95" s="127">
        <f>$S$95*$H$95</f>
        <v>0</v>
      </c>
      <c r="AR95" s="76" t="s">
        <v>138</v>
      </c>
      <c r="AT95" s="76" t="s">
        <v>133</v>
      </c>
      <c r="AU95" s="76" t="s">
        <v>148</v>
      </c>
      <c r="AY95" s="6" t="s">
        <v>131</v>
      </c>
      <c r="BE95" s="128">
        <f>IF($N$95="základní",$J$95,0)</f>
        <v>0</v>
      </c>
      <c r="BF95" s="128">
        <f>IF($N$95="snížená",$J$95,0)</f>
        <v>0</v>
      </c>
      <c r="BG95" s="128">
        <f>IF($N$95="zákl. přenesená",$J$95,0)</f>
        <v>0</v>
      </c>
      <c r="BH95" s="128">
        <f>IF($N$95="sníž. přenesená",$J$95,0)</f>
        <v>0</v>
      </c>
      <c r="BI95" s="128">
        <f>IF($N$95="nulová",$J$95,0)</f>
        <v>0</v>
      </c>
      <c r="BJ95" s="76" t="s">
        <v>21</v>
      </c>
      <c r="BK95" s="128">
        <f>ROUND($I$95*$H$95,2)</f>
        <v>0</v>
      </c>
      <c r="BL95" s="76" t="s">
        <v>138</v>
      </c>
      <c r="BM95" s="76" t="s">
        <v>156</v>
      </c>
    </row>
    <row r="96" spans="2:65" s="6" customFormat="1" ht="15.75" customHeight="1">
      <c r="B96" s="22"/>
      <c r="C96" s="120" t="s">
        <v>157</v>
      </c>
      <c r="D96" s="120" t="s">
        <v>133</v>
      </c>
      <c r="E96" s="118" t="s">
        <v>158</v>
      </c>
      <c r="F96" s="119" t="s">
        <v>159</v>
      </c>
      <c r="G96" s="120" t="s">
        <v>151</v>
      </c>
      <c r="H96" s="121">
        <v>10.5</v>
      </c>
      <c r="I96" s="122"/>
      <c r="J96" s="123">
        <f>ROUND($I$96*$H$96,2)</f>
        <v>0</v>
      </c>
      <c r="K96" s="119" t="s">
        <v>137</v>
      </c>
      <c r="L96" s="22"/>
      <c r="M96" s="124"/>
      <c r="N96" s="125" t="s">
        <v>42</v>
      </c>
      <c r="P96" s="126">
        <f>$O$96*$H$96</f>
        <v>0</v>
      </c>
      <c r="Q96" s="126">
        <v>0</v>
      </c>
      <c r="R96" s="126">
        <f>$Q$96*$H$96</f>
        <v>0</v>
      </c>
      <c r="S96" s="126">
        <v>0</v>
      </c>
      <c r="T96" s="127">
        <f>$S$96*$H$96</f>
        <v>0</v>
      </c>
      <c r="AR96" s="76" t="s">
        <v>138</v>
      </c>
      <c r="AT96" s="76" t="s">
        <v>133</v>
      </c>
      <c r="AU96" s="76" t="s">
        <v>148</v>
      </c>
      <c r="AY96" s="76" t="s">
        <v>131</v>
      </c>
      <c r="BE96" s="128">
        <f>IF($N$96="základní",$J$96,0)</f>
        <v>0</v>
      </c>
      <c r="BF96" s="128">
        <f>IF($N$96="snížená",$J$96,0)</f>
        <v>0</v>
      </c>
      <c r="BG96" s="128">
        <f>IF($N$96="zákl. přenesená",$J$96,0)</f>
        <v>0</v>
      </c>
      <c r="BH96" s="128">
        <f>IF($N$96="sníž. přenesená",$J$96,0)</f>
        <v>0</v>
      </c>
      <c r="BI96" s="128">
        <f>IF($N$96="nulová",$J$96,0)</f>
        <v>0</v>
      </c>
      <c r="BJ96" s="76" t="s">
        <v>21</v>
      </c>
      <c r="BK96" s="128">
        <f>ROUND($I$96*$H$96,2)</f>
        <v>0</v>
      </c>
      <c r="BL96" s="76" t="s">
        <v>138</v>
      </c>
      <c r="BM96" s="76" t="s">
        <v>160</v>
      </c>
    </row>
    <row r="97" spans="2:63" s="106" customFormat="1" ht="23.25" customHeight="1">
      <c r="B97" s="107"/>
      <c r="D97" s="108" t="s">
        <v>70</v>
      </c>
      <c r="E97" s="115" t="s">
        <v>161</v>
      </c>
      <c r="F97" s="115" t="s">
        <v>162</v>
      </c>
      <c r="J97" s="116">
        <f>$BK$97</f>
        <v>0</v>
      </c>
      <c r="L97" s="107"/>
      <c r="M97" s="111"/>
      <c r="P97" s="112">
        <f>SUM($P$98:$P$103)</f>
        <v>0</v>
      </c>
      <c r="R97" s="112">
        <f>SUM($R$98:$R$103)</f>
        <v>0</v>
      </c>
      <c r="T97" s="113">
        <f>SUM($T$98:$T$103)</f>
        <v>0</v>
      </c>
      <c r="AR97" s="108" t="s">
        <v>21</v>
      </c>
      <c r="AT97" s="108" t="s">
        <v>70</v>
      </c>
      <c r="AU97" s="108" t="s">
        <v>79</v>
      </c>
      <c r="AY97" s="108" t="s">
        <v>131</v>
      </c>
      <c r="BK97" s="114">
        <f>SUM($BK$98:$BK$103)</f>
        <v>0</v>
      </c>
    </row>
    <row r="98" spans="2:65" s="6" customFormat="1" ht="15.75" customHeight="1">
      <c r="B98" s="22"/>
      <c r="C98" s="120" t="s">
        <v>163</v>
      </c>
      <c r="D98" s="120" t="s">
        <v>133</v>
      </c>
      <c r="E98" s="118" t="s">
        <v>164</v>
      </c>
      <c r="F98" s="119" t="s">
        <v>165</v>
      </c>
      <c r="G98" s="120" t="s">
        <v>151</v>
      </c>
      <c r="H98" s="121">
        <v>10.5</v>
      </c>
      <c r="I98" s="122"/>
      <c r="J98" s="123">
        <f>ROUND($I$98*$H$98,2)</f>
        <v>0</v>
      </c>
      <c r="K98" s="119" t="s">
        <v>137</v>
      </c>
      <c r="L98" s="22"/>
      <c r="M98" s="124"/>
      <c r="N98" s="125" t="s">
        <v>42</v>
      </c>
      <c r="P98" s="126">
        <f>$O$98*$H$98</f>
        <v>0</v>
      </c>
      <c r="Q98" s="126">
        <v>0</v>
      </c>
      <c r="R98" s="126">
        <f>$Q$98*$H$98</f>
        <v>0</v>
      </c>
      <c r="S98" s="126">
        <v>0</v>
      </c>
      <c r="T98" s="127">
        <f>$S$98*$H$98</f>
        <v>0</v>
      </c>
      <c r="AR98" s="76" t="s">
        <v>138</v>
      </c>
      <c r="AT98" s="76" t="s">
        <v>133</v>
      </c>
      <c r="AU98" s="76" t="s">
        <v>148</v>
      </c>
      <c r="AY98" s="76" t="s">
        <v>131</v>
      </c>
      <c r="BE98" s="128">
        <f>IF($N$98="základní",$J$98,0)</f>
        <v>0</v>
      </c>
      <c r="BF98" s="128">
        <f>IF($N$98="snížená",$J$98,0)</f>
        <v>0</v>
      </c>
      <c r="BG98" s="128">
        <f>IF($N$98="zákl. přenesená",$J$98,0)</f>
        <v>0</v>
      </c>
      <c r="BH98" s="128">
        <f>IF($N$98="sníž. přenesená",$J$98,0)</f>
        <v>0</v>
      </c>
      <c r="BI98" s="128">
        <f>IF($N$98="nulová",$J$98,0)</f>
        <v>0</v>
      </c>
      <c r="BJ98" s="76" t="s">
        <v>21</v>
      </c>
      <c r="BK98" s="128">
        <f>ROUND($I$98*$H$98,2)</f>
        <v>0</v>
      </c>
      <c r="BL98" s="76" t="s">
        <v>138</v>
      </c>
      <c r="BM98" s="76" t="s">
        <v>166</v>
      </c>
    </row>
    <row r="99" spans="2:65" s="6" customFormat="1" ht="15.75" customHeight="1">
      <c r="B99" s="22"/>
      <c r="C99" s="120" t="s">
        <v>167</v>
      </c>
      <c r="D99" s="120" t="s">
        <v>133</v>
      </c>
      <c r="E99" s="118" t="s">
        <v>168</v>
      </c>
      <c r="F99" s="119" t="s">
        <v>169</v>
      </c>
      <c r="G99" s="120" t="s">
        <v>151</v>
      </c>
      <c r="H99" s="121">
        <v>105</v>
      </c>
      <c r="I99" s="122"/>
      <c r="J99" s="123">
        <f>ROUND($I$99*$H$99,2)</f>
        <v>0</v>
      </c>
      <c r="K99" s="119" t="s">
        <v>137</v>
      </c>
      <c r="L99" s="22"/>
      <c r="M99" s="124"/>
      <c r="N99" s="125" t="s">
        <v>42</v>
      </c>
      <c r="P99" s="126">
        <f>$O$99*$H$99</f>
        <v>0</v>
      </c>
      <c r="Q99" s="126">
        <v>0</v>
      </c>
      <c r="R99" s="126">
        <f>$Q$99*$H$99</f>
        <v>0</v>
      </c>
      <c r="S99" s="126">
        <v>0</v>
      </c>
      <c r="T99" s="127">
        <f>$S$99*$H$99</f>
        <v>0</v>
      </c>
      <c r="AR99" s="76" t="s">
        <v>138</v>
      </c>
      <c r="AT99" s="76" t="s">
        <v>133</v>
      </c>
      <c r="AU99" s="76" t="s">
        <v>148</v>
      </c>
      <c r="AY99" s="76" t="s">
        <v>131</v>
      </c>
      <c r="BE99" s="128">
        <f>IF($N$99="základní",$J$99,0)</f>
        <v>0</v>
      </c>
      <c r="BF99" s="128">
        <f>IF($N$99="snížená",$J$99,0)</f>
        <v>0</v>
      </c>
      <c r="BG99" s="128">
        <f>IF($N$99="zákl. přenesená",$J$99,0)</f>
        <v>0</v>
      </c>
      <c r="BH99" s="128">
        <f>IF($N$99="sníž. přenesená",$J$99,0)</f>
        <v>0</v>
      </c>
      <c r="BI99" s="128">
        <f>IF($N$99="nulová",$J$99,0)</f>
        <v>0</v>
      </c>
      <c r="BJ99" s="76" t="s">
        <v>21</v>
      </c>
      <c r="BK99" s="128">
        <f>ROUND($I$99*$H$99,2)</f>
        <v>0</v>
      </c>
      <c r="BL99" s="76" t="s">
        <v>138</v>
      </c>
      <c r="BM99" s="76" t="s">
        <v>170</v>
      </c>
    </row>
    <row r="100" spans="2:51" s="6" customFormat="1" ht="15.75" customHeight="1">
      <c r="B100" s="129"/>
      <c r="D100" s="136" t="s">
        <v>140</v>
      </c>
      <c r="F100" s="131" t="s">
        <v>171</v>
      </c>
      <c r="H100" s="132">
        <v>105</v>
      </c>
      <c r="L100" s="129"/>
      <c r="M100" s="133"/>
      <c r="T100" s="134"/>
      <c r="AT100" s="135" t="s">
        <v>140</v>
      </c>
      <c r="AU100" s="135" t="s">
        <v>148</v>
      </c>
      <c r="AV100" s="135" t="s">
        <v>79</v>
      </c>
      <c r="AW100" s="135" t="s">
        <v>71</v>
      </c>
      <c r="AX100" s="135" t="s">
        <v>21</v>
      </c>
      <c r="AY100" s="135" t="s">
        <v>131</v>
      </c>
    </row>
    <row r="101" spans="2:65" s="6" customFormat="1" ht="15.75" customHeight="1">
      <c r="B101" s="22"/>
      <c r="C101" s="117" t="s">
        <v>172</v>
      </c>
      <c r="D101" s="117" t="s">
        <v>133</v>
      </c>
      <c r="E101" s="118" t="s">
        <v>173</v>
      </c>
      <c r="F101" s="119" t="s">
        <v>174</v>
      </c>
      <c r="G101" s="120" t="s">
        <v>151</v>
      </c>
      <c r="H101" s="121">
        <v>10.5</v>
      </c>
      <c r="I101" s="122"/>
      <c r="J101" s="123">
        <f>ROUND($I$101*$H$101,2)</f>
        <v>0</v>
      </c>
      <c r="K101" s="119" t="s">
        <v>137</v>
      </c>
      <c r="L101" s="22"/>
      <c r="M101" s="124"/>
      <c r="N101" s="125" t="s">
        <v>42</v>
      </c>
      <c r="P101" s="126">
        <f>$O$101*$H$101</f>
        <v>0</v>
      </c>
      <c r="Q101" s="126">
        <v>0</v>
      </c>
      <c r="R101" s="126">
        <f>$Q$101*$H$101</f>
        <v>0</v>
      </c>
      <c r="S101" s="126">
        <v>0</v>
      </c>
      <c r="T101" s="127">
        <f>$S$101*$H$101</f>
        <v>0</v>
      </c>
      <c r="AR101" s="76" t="s">
        <v>138</v>
      </c>
      <c r="AT101" s="76" t="s">
        <v>133</v>
      </c>
      <c r="AU101" s="76" t="s">
        <v>148</v>
      </c>
      <c r="AY101" s="6" t="s">
        <v>131</v>
      </c>
      <c r="BE101" s="128">
        <f>IF($N$101="základní",$J$101,0)</f>
        <v>0</v>
      </c>
      <c r="BF101" s="128">
        <f>IF($N$101="snížená",$J$101,0)</f>
        <v>0</v>
      </c>
      <c r="BG101" s="128">
        <f>IF($N$101="zákl. přenesená",$J$101,0)</f>
        <v>0</v>
      </c>
      <c r="BH101" s="128">
        <f>IF($N$101="sníž. přenesená",$J$101,0)</f>
        <v>0</v>
      </c>
      <c r="BI101" s="128">
        <f>IF($N$101="nulová",$J$101,0)</f>
        <v>0</v>
      </c>
      <c r="BJ101" s="76" t="s">
        <v>21</v>
      </c>
      <c r="BK101" s="128">
        <f>ROUND($I$101*$H$101,2)</f>
        <v>0</v>
      </c>
      <c r="BL101" s="76" t="s">
        <v>138</v>
      </c>
      <c r="BM101" s="76" t="s">
        <v>175</v>
      </c>
    </row>
    <row r="102" spans="2:65" s="6" customFormat="1" ht="15.75" customHeight="1">
      <c r="B102" s="22"/>
      <c r="C102" s="120" t="s">
        <v>176</v>
      </c>
      <c r="D102" s="120" t="s">
        <v>133</v>
      </c>
      <c r="E102" s="118" t="s">
        <v>177</v>
      </c>
      <c r="F102" s="119" t="s">
        <v>178</v>
      </c>
      <c r="G102" s="120" t="s">
        <v>179</v>
      </c>
      <c r="H102" s="121">
        <v>18.9</v>
      </c>
      <c r="I102" s="122"/>
      <c r="J102" s="123">
        <f>ROUND($I$102*$H$102,2)</f>
        <v>0</v>
      </c>
      <c r="K102" s="119" t="s">
        <v>137</v>
      </c>
      <c r="L102" s="22"/>
      <c r="M102" s="124"/>
      <c r="N102" s="125" t="s">
        <v>42</v>
      </c>
      <c r="P102" s="126">
        <f>$O$102*$H$102</f>
        <v>0</v>
      </c>
      <c r="Q102" s="126">
        <v>0</v>
      </c>
      <c r="R102" s="126">
        <f>$Q$102*$H$102</f>
        <v>0</v>
      </c>
      <c r="S102" s="126">
        <v>0</v>
      </c>
      <c r="T102" s="127">
        <f>$S$102*$H$102</f>
        <v>0</v>
      </c>
      <c r="AR102" s="76" t="s">
        <v>138</v>
      </c>
      <c r="AT102" s="76" t="s">
        <v>133</v>
      </c>
      <c r="AU102" s="76" t="s">
        <v>148</v>
      </c>
      <c r="AY102" s="76" t="s">
        <v>131</v>
      </c>
      <c r="BE102" s="128">
        <f>IF($N$102="základní",$J$102,0)</f>
        <v>0</v>
      </c>
      <c r="BF102" s="128">
        <f>IF($N$102="snížená",$J$102,0)</f>
        <v>0</v>
      </c>
      <c r="BG102" s="128">
        <f>IF($N$102="zákl. přenesená",$J$102,0)</f>
        <v>0</v>
      </c>
      <c r="BH102" s="128">
        <f>IF($N$102="sníž. přenesená",$J$102,0)</f>
        <v>0</v>
      </c>
      <c r="BI102" s="128">
        <f>IF($N$102="nulová",$J$102,0)</f>
        <v>0</v>
      </c>
      <c r="BJ102" s="76" t="s">
        <v>21</v>
      </c>
      <c r="BK102" s="128">
        <f>ROUND($I$102*$H$102,2)</f>
        <v>0</v>
      </c>
      <c r="BL102" s="76" t="s">
        <v>138</v>
      </c>
      <c r="BM102" s="76" t="s">
        <v>180</v>
      </c>
    </row>
    <row r="103" spans="2:51" s="6" customFormat="1" ht="15.75" customHeight="1">
      <c r="B103" s="129"/>
      <c r="D103" s="136" t="s">
        <v>140</v>
      </c>
      <c r="F103" s="131" t="s">
        <v>181</v>
      </c>
      <c r="H103" s="132">
        <v>18.9</v>
      </c>
      <c r="L103" s="129"/>
      <c r="M103" s="133"/>
      <c r="T103" s="134"/>
      <c r="AT103" s="135" t="s">
        <v>140</v>
      </c>
      <c r="AU103" s="135" t="s">
        <v>148</v>
      </c>
      <c r="AV103" s="135" t="s">
        <v>79</v>
      </c>
      <c r="AW103" s="135" t="s">
        <v>71</v>
      </c>
      <c r="AX103" s="135" t="s">
        <v>21</v>
      </c>
      <c r="AY103" s="135" t="s">
        <v>131</v>
      </c>
    </row>
    <row r="104" spans="2:63" s="106" customFormat="1" ht="23.25" customHeight="1">
      <c r="B104" s="107"/>
      <c r="D104" s="108" t="s">
        <v>70</v>
      </c>
      <c r="E104" s="115" t="s">
        <v>182</v>
      </c>
      <c r="F104" s="115" t="s">
        <v>183</v>
      </c>
      <c r="J104" s="116">
        <f>$BK$104</f>
        <v>0</v>
      </c>
      <c r="L104" s="107"/>
      <c r="M104" s="111"/>
      <c r="P104" s="112">
        <f>SUM($P$105:$P$111)</f>
        <v>0</v>
      </c>
      <c r="R104" s="112">
        <f>SUM($R$105:$R$111)</f>
        <v>0.0011020000000000001</v>
      </c>
      <c r="T104" s="113">
        <f>SUM($T$105:$T$111)</f>
        <v>0</v>
      </c>
      <c r="AR104" s="108" t="s">
        <v>21</v>
      </c>
      <c r="AT104" s="108" t="s">
        <v>70</v>
      </c>
      <c r="AU104" s="108" t="s">
        <v>79</v>
      </c>
      <c r="AY104" s="108" t="s">
        <v>131</v>
      </c>
      <c r="BK104" s="114">
        <f>SUM($BK$105:$BK$111)</f>
        <v>0</v>
      </c>
    </row>
    <row r="105" spans="2:65" s="6" customFormat="1" ht="15.75" customHeight="1">
      <c r="B105" s="22"/>
      <c r="C105" s="117" t="s">
        <v>26</v>
      </c>
      <c r="D105" s="117" t="s">
        <v>133</v>
      </c>
      <c r="E105" s="118" t="s">
        <v>184</v>
      </c>
      <c r="F105" s="119" t="s">
        <v>185</v>
      </c>
      <c r="G105" s="120" t="s">
        <v>144</v>
      </c>
      <c r="H105" s="121">
        <v>73.479</v>
      </c>
      <c r="I105" s="122"/>
      <c r="J105" s="123">
        <f>ROUND($I$105*$H$105,2)</f>
        <v>0</v>
      </c>
      <c r="K105" s="119" t="s">
        <v>137</v>
      </c>
      <c r="L105" s="22"/>
      <c r="M105" s="124"/>
      <c r="N105" s="125" t="s">
        <v>42</v>
      </c>
      <c r="P105" s="126">
        <f>$O$105*$H$105</f>
        <v>0</v>
      </c>
      <c r="Q105" s="126">
        <v>0</v>
      </c>
      <c r="R105" s="126">
        <f>$Q$105*$H$105</f>
        <v>0</v>
      </c>
      <c r="S105" s="126">
        <v>0</v>
      </c>
      <c r="T105" s="127">
        <f>$S$105*$H$105</f>
        <v>0</v>
      </c>
      <c r="AR105" s="76" t="s">
        <v>138</v>
      </c>
      <c r="AT105" s="76" t="s">
        <v>133</v>
      </c>
      <c r="AU105" s="76" t="s">
        <v>148</v>
      </c>
      <c r="AY105" s="6" t="s">
        <v>131</v>
      </c>
      <c r="BE105" s="128">
        <f>IF($N$105="základní",$J$105,0)</f>
        <v>0</v>
      </c>
      <c r="BF105" s="128">
        <f>IF($N$105="snížená",$J$105,0)</f>
        <v>0</v>
      </c>
      <c r="BG105" s="128">
        <f>IF($N$105="zákl. přenesená",$J$105,0)</f>
        <v>0</v>
      </c>
      <c r="BH105" s="128">
        <f>IF($N$105="sníž. přenesená",$J$105,0)</f>
        <v>0</v>
      </c>
      <c r="BI105" s="128">
        <f>IF($N$105="nulová",$J$105,0)</f>
        <v>0</v>
      </c>
      <c r="BJ105" s="76" t="s">
        <v>21</v>
      </c>
      <c r="BK105" s="128">
        <f>ROUND($I$105*$H$105,2)</f>
        <v>0</v>
      </c>
      <c r="BL105" s="76" t="s">
        <v>138</v>
      </c>
      <c r="BM105" s="76" t="s">
        <v>186</v>
      </c>
    </row>
    <row r="106" spans="2:51" s="6" customFormat="1" ht="15.75" customHeight="1">
      <c r="B106" s="129"/>
      <c r="D106" s="130" t="s">
        <v>140</v>
      </c>
      <c r="E106" s="131"/>
      <c r="F106" s="131" t="s">
        <v>187</v>
      </c>
      <c r="H106" s="132">
        <v>37.125</v>
      </c>
      <c r="L106" s="129"/>
      <c r="M106" s="133"/>
      <c r="T106" s="134"/>
      <c r="AT106" s="135" t="s">
        <v>140</v>
      </c>
      <c r="AU106" s="135" t="s">
        <v>148</v>
      </c>
      <c r="AV106" s="135" t="s">
        <v>79</v>
      </c>
      <c r="AW106" s="135" t="s">
        <v>103</v>
      </c>
      <c r="AX106" s="135" t="s">
        <v>71</v>
      </c>
      <c r="AY106" s="135" t="s">
        <v>131</v>
      </c>
    </row>
    <row r="107" spans="2:51" s="6" customFormat="1" ht="15.75" customHeight="1">
      <c r="B107" s="129"/>
      <c r="D107" s="136" t="s">
        <v>140</v>
      </c>
      <c r="E107" s="135"/>
      <c r="F107" s="131" t="s">
        <v>188</v>
      </c>
      <c r="H107" s="132">
        <v>36.354</v>
      </c>
      <c r="L107" s="129"/>
      <c r="M107" s="133"/>
      <c r="T107" s="134"/>
      <c r="AT107" s="135" t="s">
        <v>140</v>
      </c>
      <c r="AU107" s="135" t="s">
        <v>148</v>
      </c>
      <c r="AV107" s="135" t="s">
        <v>79</v>
      </c>
      <c r="AW107" s="135" t="s">
        <v>103</v>
      </c>
      <c r="AX107" s="135" t="s">
        <v>71</v>
      </c>
      <c r="AY107" s="135" t="s">
        <v>131</v>
      </c>
    </row>
    <row r="108" spans="2:51" s="6" customFormat="1" ht="15.75" customHeight="1">
      <c r="B108" s="137"/>
      <c r="D108" s="136" t="s">
        <v>140</v>
      </c>
      <c r="E108" s="138"/>
      <c r="F108" s="139" t="s">
        <v>189</v>
      </c>
      <c r="H108" s="140">
        <v>73.479</v>
      </c>
      <c r="L108" s="137"/>
      <c r="M108" s="141"/>
      <c r="T108" s="142"/>
      <c r="AT108" s="138" t="s">
        <v>140</v>
      </c>
      <c r="AU108" s="138" t="s">
        <v>148</v>
      </c>
      <c r="AV108" s="138" t="s">
        <v>138</v>
      </c>
      <c r="AW108" s="138" t="s">
        <v>103</v>
      </c>
      <c r="AX108" s="138" t="s">
        <v>21</v>
      </c>
      <c r="AY108" s="138" t="s">
        <v>131</v>
      </c>
    </row>
    <row r="109" spans="2:65" s="6" customFormat="1" ht="15.75" customHeight="1">
      <c r="B109" s="22"/>
      <c r="C109" s="117" t="s">
        <v>190</v>
      </c>
      <c r="D109" s="117" t="s">
        <v>133</v>
      </c>
      <c r="E109" s="118" t="s">
        <v>191</v>
      </c>
      <c r="F109" s="119" t="s">
        <v>192</v>
      </c>
      <c r="G109" s="120" t="s">
        <v>144</v>
      </c>
      <c r="H109" s="121">
        <v>73.479</v>
      </c>
      <c r="I109" s="122"/>
      <c r="J109" s="123">
        <f>ROUND($I$109*$H$109,2)</f>
        <v>0</v>
      </c>
      <c r="K109" s="119" t="s">
        <v>137</v>
      </c>
      <c r="L109" s="22"/>
      <c r="M109" s="124"/>
      <c r="N109" s="125" t="s">
        <v>42</v>
      </c>
      <c r="P109" s="126">
        <f>$O$109*$H$109</f>
        <v>0</v>
      </c>
      <c r="Q109" s="126">
        <v>0</v>
      </c>
      <c r="R109" s="126">
        <f>$Q$109*$H$109</f>
        <v>0</v>
      </c>
      <c r="S109" s="126">
        <v>0</v>
      </c>
      <c r="T109" s="127">
        <f>$S$109*$H$109</f>
        <v>0</v>
      </c>
      <c r="AR109" s="76" t="s">
        <v>138</v>
      </c>
      <c r="AT109" s="76" t="s">
        <v>133</v>
      </c>
      <c r="AU109" s="76" t="s">
        <v>148</v>
      </c>
      <c r="AY109" s="6" t="s">
        <v>131</v>
      </c>
      <c r="BE109" s="128">
        <f>IF($N$109="základní",$J$109,0)</f>
        <v>0</v>
      </c>
      <c r="BF109" s="128">
        <f>IF($N$109="snížená",$J$109,0)</f>
        <v>0</v>
      </c>
      <c r="BG109" s="128">
        <f>IF($N$109="zákl. přenesená",$J$109,0)</f>
        <v>0</v>
      </c>
      <c r="BH109" s="128">
        <f>IF($N$109="sníž. přenesená",$J$109,0)</f>
        <v>0</v>
      </c>
      <c r="BI109" s="128">
        <f>IF($N$109="nulová",$J$109,0)</f>
        <v>0</v>
      </c>
      <c r="BJ109" s="76" t="s">
        <v>21</v>
      </c>
      <c r="BK109" s="128">
        <f>ROUND($I$109*$H$109,2)</f>
        <v>0</v>
      </c>
      <c r="BL109" s="76" t="s">
        <v>138</v>
      </c>
      <c r="BM109" s="76" t="s">
        <v>193</v>
      </c>
    </row>
    <row r="110" spans="2:65" s="6" customFormat="1" ht="15.75" customHeight="1">
      <c r="B110" s="22"/>
      <c r="C110" s="143" t="s">
        <v>146</v>
      </c>
      <c r="D110" s="143" t="s">
        <v>194</v>
      </c>
      <c r="E110" s="144" t="s">
        <v>195</v>
      </c>
      <c r="F110" s="145" t="s">
        <v>196</v>
      </c>
      <c r="G110" s="143" t="s">
        <v>197</v>
      </c>
      <c r="H110" s="146">
        <v>1.102</v>
      </c>
      <c r="I110" s="147"/>
      <c r="J110" s="148">
        <f>ROUND($I$110*$H$110,2)</f>
        <v>0</v>
      </c>
      <c r="K110" s="145" t="s">
        <v>137</v>
      </c>
      <c r="L110" s="149"/>
      <c r="M110" s="150"/>
      <c r="N110" s="151" t="s">
        <v>42</v>
      </c>
      <c r="P110" s="126">
        <f>$O$110*$H$110</f>
        <v>0</v>
      </c>
      <c r="Q110" s="126">
        <v>0.001</v>
      </c>
      <c r="R110" s="126">
        <f>$Q$110*$H$110</f>
        <v>0.0011020000000000001</v>
      </c>
      <c r="S110" s="126">
        <v>0</v>
      </c>
      <c r="T110" s="127">
        <f>$S$110*$H$110</f>
        <v>0</v>
      </c>
      <c r="AR110" s="76" t="s">
        <v>172</v>
      </c>
      <c r="AT110" s="76" t="s">
        <v>194</v>
      </c>
      <c r="AU110" s="76" t="s">
        <v>148</v>
      </c>
      <c r="AY110" s="76" t="s">
        <v>131</v>
      </c>
      <c r="BE110" s="128">
        <f>IF($N$110="základní",$J$110,0)</f>
        <v>0</v>
      </c>
      <c r="BF110" s="128">
        <f>IF($N$110="snížená",$J$110,0)</f>
        <v>0</v>
      </c>
      <c r="BG110" s="128">
        <f>IF($N$110="zákl. přenesená",$J$110,0)</f>
        <v>0</v>
      </c>
      <c r="BH110" s="128">
        <f>IF($N$110="sníž. přenesená",$J$110,0)</f>
        <v>0</v>
      </c>
      <c r="BI110" s="128">
        <f>IF($N$110="nulová",$J$110,0)</f>
        <v>0</v>
      </c>
      <c r="BJ110" s="76" t="s">
        <v>21</v>
      </c>
      <c r="BK110" s="128">
        <f>ROUND($I$110*$H$110,2)</f>
        <v>0</v>
      </c>
      <c r="BL110" s="76" t="s">
        <v>138</v>
      </c>
      <c r="BM110" s="76" t="s">
        <v>198</v>
      </c>
    </row>
    <row r="111" spans="2:51" s="6" customFormat="1" ht="15.75" customHeight="1">
      <c r="B111" s="129"/>
      <c r="D111" s="136" t="s">
        <v>140</v>
      </c>
      <c r="F111" s="131" t="s">
        <v>199</v>
      </c>
      <c r="H111" s="132">
        <v>1.102</v>
      </c>
      <c r="L111" s="129"/>
      <c r="M111" s="133"/>
      <c r="T111" s="134"/>
      <c r="AT111" s="135" t="s">
        <v>140</v>
      </c>
      <c r="AU111" s="135" t="s">
        <v>148</v>
      </c>
      <c r="AV111" s="135" t="s">
        <v>79</v>
      </c>
      <c r="AW111" s="135" t="s">
        <v>71</v>
      </c>
      <c r="AX111" s="135" t="s">
        <v>21</v>
      </c>
      <c r="AY111" s="135" t="s">
        <v>131</v>
      </c>
    </row>
    <row r="112" spans="2:63" s="106" customFormat="1" ht="30.75" customHeight="1">
      <c r="B112" s="107"/>
      <c r="D112" s="108" t="s">
        <v>70</v>
      </c>
      <c r="E112" s="115" t="s">
        <v>157</v>
      </c>
      <c r="F112" s="115" t="s">
        <v>200</v>
      </c>
      <c r="J112" s="116">
        <f>$BK$112</f>
        <v>0</v>
      </c>
      <c r="L112" s="107"/>
      <c r="M112" s="111"/>
      <c r="P112" s="112">
        <f>SUM($P$113:$P$114)</f>
        <v>0</v>
      </c>
      <c r="R112" s="112">
        <f>SUM($R$113:$R$114)</f>
        <v>20.069000000000003</v>
      </c>
      <c r="T112" s="113">
        <f>SUM($T$113:$T$114)</f>
        <v>0</v>
      </c>
      <c r="AR112" s="108" t="s">
        <v>21</v>
      </c>
      <c r="AT112" s="108" t="s">
        <v>70</v>
      </c>
      <c r="AU112" s="108" t="s">
        <v>21</v>
      </c>
      <c r="AY112" s="108" t="s">
        <v>131</v>
      </c>
      <c r="BK112" s="114">
        <f>SUM($BK$113:$BK$114)</f>
        <v>0</v>
      </c>
    </row>
    <row r="113" spans="2:65" s="6" customFormat="1" ht="15.75" customHeight="1">
      <c r="B113" s="22"/>
      <c r="C113" s="117" t="s">
        <v>201</v>
      </c>
      <c r="D113" s="117" t="s">
        <v>133</v>
      </c>
      <c r="E113" s="118" t="s">
        <v>202</v>
      </c>
      <c r="F113" s="119" t="s">
        <v>203</v>
      </c>
      <c r="G113" s="120" t="s">
        <v>144</v>
      </c>
      <c r="H113" s="121">
        <v>50</v>
      </c>
      <c r="I113" s="122"/>
      <c r="J113" s="123">
        <f>ROUND($I$113*$H$113,2)</f>
        <v>0</v>
      </c>
      <c r="K113" s="119" t="s">
        <v>137</v>
      </c>
      <c r="L113" s="22"/>
      <c r="M113" s="124"/>
      <c r="N113" s="125" t="s">
        <v>42</v>
      </c>
      <c r="P113" s="126">
        <f>$O$113*$H$113</f>
        <v>0</v>
      </c>
      <c r="Q113" s="126">
        <v>0.12144</v>
      </c>
      <c r="R113" s="126">
        <f>$Q$113*$H$113</f>
        <v>6.072</v>
      </c>
      <c r="S113" s="126">
        <v>0</v>
      </c>
      <c r="T113" s="127">
        <f>$S$113*$H$113</f>
        <v>0</v>
      </c>
      <c r="AR113" s="76" t="s">
        <v>138</v>
      </c>
      <c r="AT113" s="76" t="s">
        <v>133</v>
      </c>
      <c r="AU113" s="76" t="s">
        <v>79</v>
      </c>
      <c r="AY113" s="6" t="s">
        <v>131</v>
      </c>
      <c r="BE113" s="128">
        <f>IF($N$113="základní",$J$113,0)</f>
        <v>0</v>
      </c>
      <c r="BF113" s="128">
        <f>IF($N$113="snížená",$J$113,0)</f>
        <v>0</v>
      </c>
      <c r="BG113" s="128">
        <f>IF($N$113="zákl. přenesená",$J$113,0)</f>
        <v>0</v>
      </c>
      <c r="BH113" s="128">
        <f>IF($N$113="sníž. přenesená",$J$113,0)</f>
        <v>0</v>
      </c>
      <c r="BI113" s="128">
        <f>IF($N$113="nulová",$J$113,0)</f>
        <v>0</v>
      </c>
      <c r="BJ113" s="76" t="s">
        <v>21</v>
      </c>
      <c r="BK113" s="128">
        <f>ROUND($I$113*$H$113,2)</f>
        <v>0</v>
      </c>
      <c r="BL113" s="76" t="s">
        <v>138</v>
      </c>
      <c r="BM113" s="76" t="s">
        <v>204</v>
      </c>
    </row>
    <row r="114" spans="2:65" s="6" customFormat="1" ht="15.75" customHeight="1">
      <c r="B114" s="22"/>
      <c r="C114" s="120" t="s">
        <v>205</v>
      </c>
      <c r="D114" s="120" t="s">
        <v>133</v>
      </c>
      <c r="E114" s="118" t="s">
        <v>206</v>
      </c>
      <c r="F114" s="119" t="s">
        <v>207</v>
      </c>
      <c r="G114" s="120" t="s">
        <v>144</v>
      </c>
      <c r="H114" s="121">
        <v>50</v>
      </c>
      <c r="I114" s="122"/>
      <c r="J114" s="123">
        <f>ROUND($I$114*$H$114,2)</f>
        <v>0</v>
      </c>
      <c r="K114" s="119" t="s">
        <v>137</v>
      </c>
      <c r="L114" s="22"/>
      <c r="M114" s="124"/>
      <c r="N114" s="125" t="s">
        <v>42</v>
      </c>
      <c r="P114" s="126">
        <f>$O$114*$H$114</f>
        <v>0</v>
      </c>
      <c r="Q114" s="126">
        <v>0.27994</v>
      </c>
      <c r="R114" s="126">
        <f>$Q$114*$H$114</f>
        <v>13.997000000000002</v>
      </c>
      <c r="S114" s="126">
        <v>0</v>
      </c>
      <c r="T114" s="127">
        <f>$S$114*$H$114</f>
        <v>0</v>
      </c>
      <c r="AR114" s="76" t="s">
        <v>138</v>
      </c>
      <c r="AT114" s="76" t="s">
        <v>133</v>
      </c>
      <c r="AU114" s="76" t="s">
        <v>79</v>
      </c>
      <c r="AY114" s="76" t="s">
        <v>131</v>
      </c>
      <c r="BE114" s="128">
        <f>IF($N$114="základní",$J$114,0)</f>
        <v>0</v>
      </c>
      <c r="BF114" s="128">
        <f>IF($N$114="snížená",$J$114,0)</f>
        <v>0</v>
      </c>
      <c r="BG114" s="128">
        <f>IF($N$114="zákl. přenesená",$J$114,0)</f>
        <v>0</v>
      </c>
      <c r="BH114" s="128">
        <f>IF($N$114="sníž. přenesená",$J$114,0)</f>
        <v>0</v>
      </c>
      <c r="BI114" s="128">
        <f>IF($N$114="nulová",$J$114,0)</f>
        <v>0</v>
      </c>
      <c r="BJ114" s="76" t="s">
        <v>21</v>
      </c>
      <c r="BK114" s="128">
        <f>ROUND($I$114*$H$114,2)</f>
        <v>0</v>
      </c>
      <c r="BL114" s="76" t="s">
        <v>138</v>
      </c>
      <c r="BM114" s="76" t="s">
        <v>208</v>
      </c>
    </row>
    <row r="115" spans="2:63" s="106" customFormat="1" ht="30.75" customHeight="1">
      <c r="B115" s="107"/>
      <c r="D115" s="108" t="s">
        <v>70</v>
      </c>
      <c r="E115" s="115" t="s">
        <v>163</v>
      </c>
      <c r="F115" s="115" t="s">
        <v>209</v>
      </c>
      <c r="J115" s="116">
        <f>$BK$115</f>
        <v>0</v>
      </c>
      <c r="L115" s="107"/>
      <c r="M115" s="111"/>
      <c r="P115" s="112">
        <f>SUM($P$116:$P$119)</f>
        <v>0</v>
      </c>
      <c r="R115" s="112">
        <f>SUM($R$116:$R$119)</f>
        <v>1.30755</v>
      </c>
      <c r="T115" s="113">
        <f>SUM($T$116:$T$119)</f>
        <v>1.3</v>
      </c>
      <c r="AR115" s="108" t="s">
        <v>21</v>
      </c>
      <c r="AT115" s="108" t="s">
        <v>70</v>
      </c>
      <c r="AU115" s="108" t="s">
        <v>21</v>
      </c>
      <c r="AY115" s="108" t="s">
        <v>131</v>
      </c>
      <c r="BK115" s="114">
        <f>SUM($BK$116:$BK$119)</f>
        <v>0</v>
      </c>
    </row>
    <row r="116" spans="2:65" s="6" customFormat="1" ht="15.75" customHeight="1">
      <c r="B116" s="22"/>
      <c r="C116" s="120" t="s">
        <v>8</v>
      </c>
      <c r="D116" s="120" t="s">
        <v>133</v>
      </c>
      <c r="E116" s="118" t="s">
        <v>210</v>
      </c>
      <c r="F116" s="119" t="s">
        <v>211</v>
      </c>
      <c r="G116" s="120" t="s">
        <v>144</v>
      </c>
      <c r="H116" s="121">
        <v>5</v>
      </c>
      <c r="I116" s="122"/>
      <c r="J116" s="123">
        <f>ROUND($I$116*$H$116,2)</f>
        <v>0</v>
      </c>
      <c r="K116" s="119" t="s">
        <v>137</v>
      </c>
      <c r="L116" s="22"/>
      <c r="M116" s="124"/>
      <c r="N116" s="125" t="s">
        <v>42</v>
      </c>
      <c r="P116" s="126">
        <f>$O$116*$H$116</f>
        <v>0</v>
      </c>
      <c r="Q116" s="126">
        <v>0</v>
      </c>
      <c r="R116" s="126">
        <f>$Q$116*$H$116</f>
        <v>0</v>
      </c>
      <c r="S116" s="126">
        <v>0.26</v>
      </c>
      <c r="T116" s="127">
        <f>$S$116*$H$116</f>
        <v>1.3</v>
      </c>
      <c r="AR116" s="76" t="s">
        <v>138</v>
      </c>
      <c r="AT116" s="76" t="s">
        <v>133</v>
      </c>
      <c r="AU116" s="76" t="s">
        <v>79</v>
      </c>
      <c r="AY116" s="76" t="s">
        <v>131</v>
      </c>
      <c r="BE116" s="128">
        <f>IF($N$116="základní",$J$116,0)</f>
        <v>0</v>
      </c>
      <c r="BF116" s="128">
        <f>IF($N$116="snížená",$J$116,0)</f>
        <v>0</v>
      </c>
      <c r="BG116" s="128">
        <f>IF($N$116="zákl. přenesená",$J$116,0)</f>
        <v>0</v>
      </c>
      <c r="BH116" s="128">
        <f>IF($N$116="sníž. přenesená",$J$116,0)</f>
        <v>0</v>
      </c>
      <c r="BI116" s="128">
        <f>IF($N$116="nulová",$J$116,0)</f>
        <v>0</v>
      </c>
      <c r="BJ116" s="76" t="s">
        <v>21</v>
      </c>
      <c r="BK116" s="128">
        <f>ROUND($I$116*$H$116,2)</f>
        <v>0</v>
      </c>
      <c r="BL116" s="76" t="s">
        <v>138</v>
      </c>
      <c r="BM116" s="76" t="s">
        <v>212</v>
      </c>
    </row>
    <row r="117" spans="2:65" s="6" customFormat="1" ht="15.75" customHeight="1">
      <c r="B117" s="22"/>
      <c r="C117" s="120" t="s">
        <v>161</v>
      </c>
      <c r="D117" s="120" t="s">
        <v>133</v>
      </c>
      <c r="E117" s="118" t="s">
        <v>213</v>
      </c>
      <c r="F117" s="119" t="s">
        <v>214</v>
      </c>
      <c r="G117" s="120" t="s">
        <v>144</v>
      </c>
      <c r="H117" s="121">
        <v>5</v>
      </c>
      <c r="I117" s="122"/>
      <c r="J117" s="123">
        <f>ROUND($I$117*$H$117,2)</f>
        <v>0</v>
      </c>
      <c r="K117" s="119" t="s">
        <v>137</v>
      </c>
      <c r="L117" s="22"/>
      <c r="M117" s="124"/>
      <c r="N117" s="125" t="s">
        <v>42</v>
      </c>
      <c r="P117" s="126">
        <f>$O$117*$H$117</f>
        <v>0</v>
      </c>
      <c r="Q117" s="126">
        <v>0.17726</v>
      </c>
      <c r="R117" s="126">
        <f>$Q$117*$H$117</f>
        <v>0.8863</v>
      </c>
      <c r="S117" s="126">
        <v>0</v>
      </c>
      <c r="T117" s="127">
        <f>$S$117*$H$117</f>
        <v>0</v>
      </c>
      <c r="AR117" s="76" t="s">
        <v>138</v>
      </c>
      <c r="AT117" s="76" t="s">
        <v>133</v>
      </c>
      <c r="AU117" s="76" t="s">
        <v>79</v>
      </c>
      <c r="AY117" s="76" t="s">
        <v>131</v>
      </c>
      <c r="BE117" s="128">
        <f>IF($N$117="základní",$J$117,0)</f>
        <v>0</v>
      </c>
      <c r="BF117" s="128">
        <f>IF($N$117="snížená",$J$117,0)</f>
        <v>0</v>
      </c>
      <c r="BG117" s="128">
        <f>IF($N$117="zákl. přenesená",$J$117,0)</f>
        <v>0</v>
      </c>
      <c r="BH117" s="128">
        <f>IF($N$117="sníž. přenesená",$J$117,0)</f>
        <v>0</v>
      </c>
      <c r="BI117" s="128">
        <f>IF($N$117="nulová",$J$117,0)</f>
        <v>0</v>
      </c>
      <c r="BJ117" s="76" t="s">
        <v>21</v>
      </c>
      <c r="BK117" s="128">
        <f>ROUND($I$117*$H$117,2)</f>
        <v>0</v>
      </c>
      <c r="BL117" s="76" t="s">
        <v>138</v>
      </c>
      <c r="BM117" s="76" t="s">
        <v>215</v>
      </c>
    </row>
    <row r="118" spans="2:65" s="6" customFormat="1" ht="15.75" customHeight="1">
      <c r="B118" s="22"/>
      <c r="C118" s="120" t="s">
        <v>216</v>
      </c>
      <c r="D118" s="120" t="s">
        <v>133</v>
      </c>
      <c r="E118" s="118" t="s">
        <v>217</v>
      </c>
      <c r="F118" s="119" t="s">
        <v>218</v>
      </c>
      <c r="G118" s="120" t="s">
        <v>144</v>
      </c>
      <c r="H118" s="121">
        <v>5</v>
      </c>
      <c r="I118" s="122"/>
      <c r="J118" s="123">
        <f>ROUND($I$118*$H$118,2)</f>
        <v>0</v>
      </c>
      <c r="K118" s="119" t="s">
        <v>137</v>
      </c>
      <c r="L118" s="22"/>
      <c r="M118" s="124"/>
      <c r="N118" s="125" t="s">
        <v>42</v>
      </c>
      <c r="P118" s="126">
        <f>$O$118*$H$118</f>
        <v>0</v>
      </c>
      <c r="Q118" s="126">
        <v>0.08425</v>
      </c>
      <c r="R118" s="126">
        <f>$Q$118*$H$118</f>
        <v>0.42125</v>
      </c>
      <c r="S118" s="126">
        <v>0</v>
      </c>
      <c r="T118" s="127">
        <f>$S$118*$H$118</f>
        <v>0</v>
      </c>
      <c r="AR118" s="76" t="s">
        <v>138</v>
      </c>
      <c r="AT118" s="76" t="s">
        <v>133</v>
      </c>
      <c r="AU118" s="76" t="s">
        <v>79</v>
      </c>
      <c r="AY118" s="76" t="s">
        <v>131</v>
      </c>
      <c r="BE118" s="128">
        <f>IF($N$118="základní",$J$118,0)</f>
        <v>0</v>
      </c>
      <c r="BF118" s="128">
        <f>IF($N$118="snížená",$J$118,0)</f>
        <v>0</v>
      </c>
      <c r="BG118" s="128">
        <f>IF($N$118="zákl. přenesená",$J$118,0)</f>
        <v>0</v>
      </c>
      <c r="BH118" s="128">
        <f>IF($N$118="sníž. přenesená",$J$118,0)</f>
        <v>0</v>
      </c>
      <c r="BI118" s="128">
        <f>IF($N$118="nulová",$J$118,0)</f>
        <v>0</v>
      </c>
      <c r="BJ118" s="76" t="s">
        <v>21</v>
      </c>
      <c r="BK118" s="128">
        <f>ROUND($I$118*$H$118,2)</f>
        <v>0</v>
      </c>
      <c r="BL118" s="76" t="s">
        <v>138</v>
      </c>
      <c r="BM118" s="76" t="s">
        <v>219</v>
      </c>
    </row>
    <row r="119" spans="2:65" s="6" customFormat="1" ht="15.75" customHeight="1">
      <c r="B119" s="22"/>
      <c r="C119" s="120" t="s">
        <v>182</v>
      </c>
      <c r="D119" s="120" t="s">
        <v>133</v>
      </c>
      <c r="E119" s="118" t="s">
        <v>220</v>
      </c>
      <c r="F119" s="119" t="s">
        <v>221</v>
      </c>
      <c r="G119" s="120" t="s">
        <v>144</v>
      </c>
      <c r="H119" s="121">
        <v>5</v>
      </c>
      <c r="I119" s="122"/>
      <c r="J119" s="123">
        <f>ROUND($I$119*$H$119,2)</f>
        <v>0</v>
      </c>
      <c r="K119" s="119" t="s">
        <v>137</v>
      </c>
      <c r="L119" s="22"/>
      <c r="M119" s="124"/>
      <c r="N119" s="125" t="s">
        <v>42</v>
      </c>
      <c r="P119" s="126">
        <f>$O$119*$H$119</f>
        <v>0</v>
      </c>
      <c r="Q119" s="126">
        <v>0</v>
      </c>
      <c r="R119" s="126">
        <f>$Q$119*$H$119</f>
        <v>0</v>
      </c>
      <c r="S119" s="126">
        <v>0</v>
      </c>
      <c r="T119" s="127">
        <f>$S$119*$H$119</f>
        <v>0</v>
      </c>
      <c r="AR119" s="76" t="s">
        <v>138</v>
      </c>
      <c r="AT119" s="76" t="s">
        <v>133</v>
      </c>
      <c r="AU119" s="76" t="s">
        <v>79</v>
      </c>
      <c r="AY119" s="76" t="s">
        <v>131</v>
      </c>
      <c r="BE119" s="128">
        <f>IF($N$119="základní",$J$119,0)</f>
        <v>0</v>
      </c>
      <c r="BF119" s="128">
        <f>IF($N$119="snížená",$J$119,0)</f>
        <v>0</v>
      </c>
      <c r="BG119" s="128">
        <f>IF($N$119="zákl. přenesená",$J$119,0)</f>
        <v>0</v>
      </c>
      <c r="BH119" s="128">
        <f>IF($N$119="sníž. přenesená",$J$119,0)</f>
        <v>0</v>
      </c>
      <c r="BI119" s="128">
        <f>IF($N$119="nulová",$J$119,0)</f>
        <v>0</v>
      </c>
      <c r="BJ119" s="76" t="s">
        <v>21</v>
      </c>
      <c r="BK119" s="128">
        <f>ROUND($I$119*$H$119,2)</f>
        <v>0</v>
      </c>
      <c r="BL119" s="76" t="s">
        <v>138</v>
      </c>
      <c r="BM119" s="76" t="s">
        <v>222</v>
      </c>
    </row>
    <row r="120" spans="2:63" s="106" customFormat="1" ht="30.75" customHeight="1">
      <c r="B120" s="107"/>
      <c r="D120" s="108" t="s">
        <v>70</v>
      </c>
      <c r="E120" s="115" t="s">
        <v>176</v>
      </c>
      <c r="F120" s="115" t="s">
        <v>223</v>
      </c>
      <c r="J120" s="116">
        <f>$BK$120</f>
        <v>0</v>
      </c>
      <c r="L120" s="107"/>
      <c r="M120" s="111"/>
      <c r="P120" s="112">
        <f>SUM($P$121:$P$124)</f>
        <v>0</v>
      </c>
      <c r="R120" s="112">
        <f>SUM($R$121:$R$124)</f>
        <v>20.749935</v>
      </c>
      <c r="T120" s="113">
        <f>SUM($T$121:$T$124)</f>
        <v>0</v>
      </c>
      <c r="AR120" s="108" t="s">
        <v>21</v>
      </c>
      <c r="AT120" s="108" t="s">
        <v>70</v>
      </c>
      <c r="AU120" s="108" t="s">
        <v>21</v>
      </c>
      <c r="AY120" s="108" t="s">
        <v>131</v>
      </c>
      <c r="BK120" s="114">
        <f>SUM($BK$121:$BK$124)</f>
        <v>0</v>
      </c>
    </row>
    <row r="121" spans="2:65" s="6" customFormat="1" ht="15.75" customHeight="1">
      <c r="B121" s="22"/>
      <c r="C121" s="120" t="s">
        <v>224</v>
      </c>
      <c r="D121" s="120" t="s">
        <v>133</v>
      </c>
      <c r="E121" s="118" t="s">
        <v>225</v>
      </c>
      <c r="F121" s="119" t="s">
        <v>226</v>
      </c>
      <c r="G121" s="120" t="s">
        <v>136</v>
      </c>
      <c r="H121" s="121">
        <v>63.85</v>
      </c>
      <c r="I121" s="122"/>
      <c r="J121" s="123">
        <f>ROUND($I$121*$H$121,2)</f>
        <v>0</v>
      </c>
      <c r="K121" s="119" t="s">
        <v>137</v>
      </c>
      <c r="L121" s="22"/>
      <c r="M121" s="124"/>
      <c r="N121" s="125" t="s">
        <v>42</v>
      </c>
      <c r="P121" s="126">
        <f>$O$121*$H$121</f>
        <v>0</v>
      </c>
      <c r="Q121" s="126">
        <v>0.1295</v>
      </c>
      <c r="R121" s="126">
        <f>$Q$121*$H$121</f>
        <v>8.268575</v>
      </c>
      <c r="S121" s="126">
        <v>0</v>
      </c>
      <c r="T121" s="127">
        <f>$S$121*$H$121</f>
        <v>0</v>
      </c>
      <c r="AR121" s="76" t="s">
        <v>138</v>
      </c>
      <c r="AT121" s="76" t="s">
        <v>133</v>
      </c>
      <c r="AU121" s="76" t="s">
        <v>79</v>
      </c>
      <c r="AY121" s="76" t="s">
        <v>131</v>
      </c>
      <c r="BE121" s="128">
        <f>IF($N$121="základní",$J$121,0)</f>
        <v>0</v>
      </c>
      <c r="BF121" s="128">
        <f>IF($N$121="snížená",$J$121,0)</f>
        <v>0</v>
      </c>
      <c r="BG121" s="128">
        <f>IF($N$121="zákl. přenesená",$J$121,0)</f>
        <v>0</v>
      </c>
      <c r="BH121" s="128">
        <f>IF($N$121="sníž. přenesená",$J$121,0)</f>
        <v>0</v>
      </c>
      <c r="BI121" s="128">
        <f>IF($N$121="nulová",$J$121,0)</f>
        <v>0</v>
      </c>
      <c r="BJ121" s="76" t="s">
        <v>21</v>
      </c>
      <c r="BK121" s="128">
        <f>ROUND($I$121*$H$121,2)</f>
        <v>0</v>
      </c>
      <c r="BL121" s="76" t="s">
        <v>138</v>
      </c>
      <c r="BM121" s="76" t="s">
        <v>227</v>
      </c>
    </row>
    <row r="122" spans="2:51" s="6" customFormat="1" ht="15.75" customHeight="1">
      <c r="B122" s="129"/>
      <c r="D122" s="130" t="s">
        <v>140</v>
      </c>
      <c r="E122" s="131"/>
      <c r="F122" s="131" t="s">
        <v>228</v>
      </c>
      <c r="H122" s="132">
        <v>63.85</v>
      </c>
      <c r="L122" s="129"/>
      <c r="M122" s="133"/>
      <c r="T122" s="134"/>
      <c r="AT122" s="135" t="s">
        <v>140</v>
      </c>
      <c r="AU122" s="135" t="s">
        <v>79</v>
      </c>
      <c r="AV122" s="135" t="s">
        <v>79</v>
      </c>
      <c r="AW122" s="135" t="s">
        <v>103</v>
      </c>
      <c r="AX122" s="135" t="s">
        <v>21</v>
      </c>
      <c r="AY122" s="135" t="s">
        <v>131</v>
      </c>
    </row>
    <row r="123" spans="2:65" s="6" customFormat="1" ht="15.75" customHeight="1">
      <c r="B123" s="22"/>
      <c r="C123" s="152" t="s">
        <v>229</v>
      </c>
      <c r="D123" s="152" t="s">
        <v>194</v>
      </c>
      <c r="E123" s="144" t="s">
        <v>230</v>
      </c>
      <c r="F123" s="145" t="s">
        <v>231</v>
      </c>
      <c r="G123" s="143" t="s">
        <v>232</v>
      </c>
      <c r="H123" s="146">
        <v>64</v>
      </c>
      <c r="I123" s="147"/>
      <c r="J123" s="148">
        <f>ROUND($I$123*$H$123,2)</f>
        <v>0</v>
      </c>
      <c r="K123" s="145" t="s">
        <v>137</v>
      </c>
      <c r="L123" s="149"/>
      <c r="M123" s="150"/>
      <c r="N123" s="151" t="s">
        <v>42</v>
      </c>
      <c r="P123" s="126">
        <f>$O$123*$H$123</f>
        <v>0</v>
      </c>
      <c r="Q123" s="126">
        <v>0.054</v>
      </c>
      <c r="R123" s="126">
        <f>$Q$123*$H$123</f>
        <v>3.456</v>
      </c>
      <c r="S123" s="126">
        <v>0</v>
      </c>
      <c r="T123" s="127">
        <f>$S$123*$H$123</f>
        <v>0</v>
      </c>
      <c r="AR123" s="76" t="s">
        <v>172</v>
      </c>
      <c r="AT123" s="76" t="s">
        <v>194</v>
      </c>
      <c r="AU123" s="76" t="s">
        <v>79</v>
      </c>
      <c r="AY123" s="6" t="s">
        <v>131</v>
      </c>
      <c r="BE123" s="128">
        <f>IF($N$123="základní",$J$123,0)</f>
        <v>0</v>
      </c>
      <c r="BF123" s="128">
        <f>IF($N$123="snížená",$J$123,0)</f>
        <v>0</v>
      </c>
      <c r="BG123" s="128">
        <f>IF($N$123="zákl. přenesená",$J$123,0)</f>
        <v>0</v>
      </c>
      <c r="BH123" s="128">
        <f>IF($N$123="sníž. přenesená",$J$123,0)</f>
        <v>0</v>
      </c>
      <c r="BI123" s="128">
        <f>IF($N$123="nulová",$J$123,0)</f>
        <v>0</v>
      </c>
      <c r="BJ123" s="76" t="s">
        <v>21</v>
      </c>
      <c r="BK123" s="128">
        <f>ROUND($I$123*$H$123,2)</f>
        <v>0</v>
      </c>
      <c r="BL123" s="76" t="s">
        <v>138</v>
      </c>
      <c r="BM123" s="76" t="s">
        <v>233</v>
      </c>
    </row>
    <row r="124" spans="2:65" s="6" customFormat="1" ht="15.75" customHeight="1">
      <c r="B124" s="22"/>
      <c r="C124" s="120" t="s">
        <v>7</v>
      </c>
      <c r="D124" s="120" t="s">
        <v>133</v>
      </c>
      <c r="E124" s="118" t="s">
        <v>234</v>
      </c>
      <c r="F124" s="119" t="s">
        <v>235</v>
      </c>
      <c r="G124" s="120" t="s">
        <v>151</v>
      </c>
      <c r="H124" s="121">
        <v>4</v>
      </c>
      <c r="I124" s="122"/>
      <c r="J124" s="123">
        <f>ROUND($I$124*$H$124,2)</f>
        <v>0</v>
      </c>
      <c r="K124" s="119" t="s">
        <v>137</v>
      </c>
      <c r="L124" s="22"/>
      <c r="M124" s="124"/>
      <c r="N124" s="125" t="s">
        <v>42</v>
      </c>
      <c r="P124" s="126">
        <f>$O$124*$H$124</f>
        <v>0</v>
      </c>
      <c r="Q124" s="126">
        <v>2.25634</v>
      </c>
      <c r="R124" s="126">
        <f>$Q$124*$H$124</f>
        <v>9.02536</v>
      </c>
      <c r="S124" s="126">
        <v>0</v>
      </c>
      <c r="T124" s="127">
        <f>$S$124*$H$124</f>
        <v>0</v>
      </c>
      <c r="AR124" s="76" t="s">
        <v>138</v>
      </c>
      <c r="AT124" s="76" t="s">
        <v>133</v>
      </c>
      <c r="AU124" s="76" t="s">
        <v>79</v>
      </c>
      <c r="AY124" s="76" t="s">
        <v>131</v>
      </c>
      <c r="BE124" s="128">
        <f>IF($N$124="základní",$J$124,0)</f>
        <v>0</v>
      </c>
      <c r="BF124" s="128">
        <f>IF($N$124="snížená",$J$124,0)</f>
        <v>0</v>
      </c>
      <c r="BG124" s="128">
        <f>IF($N$124="zákl. přenesená",$J$124,0)</f>
        <v>0</v>
      </c>
      <c r="BH124" s="128">
        <f>IF($N$124="sníž. přenesená",$J$124,0)</f>
        <v>0</v>
      </c>
      <c r="BI124" s="128">
        <f>IF($N$124="nulová",$J$124,0)</f>
        <v>0</v>
      </c>
      <c r="BJ124" s="76" t="s">
        <v>21</v>
      </c>
      <c r="BK124" s="128">
        <f>ROUND($I$124*$H$124,2)</f>
        <v>0</v>
      </c>
      <c r="BL124" s="76" t="s">
        <v>138</v>
      </c>
      <c r="BM124" s="76" t="s">
        <v>236</v>
      </c>
    </row>
    <row r="125" spans="2:63" s="106" customFormat="1" ht="30.75" customHeight="1">
      <c r="B125" s="107"/>
      <c r="D125" s="108" t="s">
        <v>70</v>
      </c>
      <c r="E125" s="115" t="s">
        <v>237</v>
      </c>
      <c r="F125" s="115" t="s">
        <v>238</v>
      </c>
      <c r="J125" s="116">
        <f>$BK$125</f>
        <v>0</v>
      </c>
      <c r="L125" s="107"/>
      <c r="M125" s="111"/>
      <c r="P125" s="112">
        <f>SUM($P$126:$P$130)</f>
        <v>0</v>
      </c>
      <c r="R125" s="112">
        <f>SUM($R$126:$R$130)</f>
        <v>0</v>
      </c>
      <c r="T125" s="113">
        <f>SUM($T$126:$T$130)</f>
        <v>0</v>
      </c>
      <c r="AR125" s="108" t="s">
        <v>21</v>
      </c>
      <c r="AT125" s="108" t="s">
        <v>70</v>
      </c>
      <c r="AU125" s="108" t="s">
        <v>21</v>
      </c>
      <c r="AY125" s="108" t="s">
        <v>131</v>
      </c>
      <c r="BK125" s="114">
        <f>SUM($BK$126:$BK$130)</f>
        <v>0</v>
      </c>
    </row>
    <row r="126" spans="2:65" s="6" customFormat="1" ht="15.75" customHeight="1">
      <c r="B126" s="22"/>
      <c r="C126" s="120" t="s">
        <v>239</v>
      </c>
      <c r="D126" s="120" t="s">
        <v>133</v>
      </c>
      <c r="E126" s="118" t="s">
        <v>240</v>
      </c>
      <c r="F126" s="119" t="s">
        <v>241</v>
      </c>
      <c r="G126" s="120" t="s">
        <v>179</v>
      </c>
      <c r="H126" s="121">
        <v>1.956</v>
      </c>
      <c r="I126" s="122"/>
      <c r="J126" s="123">
        <f>ROUND($I$126*$H$126,2)</f>
        <v>0</v>
      </c>
      <c r="K126" s="119" t="s">
        <v>137</v>
      </c>
      <c r="L126" s="22"/>
      <c r="M126" s="124"/>
      <c r="N126" s="125" t="s">
        <v>42</v>
      </c>
      <c r="P126" s="126">
        <f>$O$126*$H$126</f>
        <v>0</v>
      </c>
      <c r="Q126" s="126">
        <v>0</v>
      </c>
      <c r="R126" s="126">
        <f>$Q$126*$H$126</f>
        <v>0</v>
      </c>
      <c r="S126" s="126">
        <v>0</v>
      </c>
      <c r="T126" s="127">
        <f>$S$126*$H$126</f>
        <v>0</v>
      </c>
      <c r="AR126" s="76" t="s">
        <v>138</v>
      </c>
      <c r="AT126" s="76" t="s">
        <v>133</v>
      </c>
      <c r="AU126" s="76" t="s">
        <v>79</v>
      </c>
      <c r="AY126" s="76" t="s">
        <v>131</v>
      </c>
      <c r="BE126" s="128">
        <f>IF($N$126="základní",$J$126,0)</f>
        <v>0</v>
      </c>
      <c r="BF126" s="128">
        <f>IF($N$126="snížená",$J$126,0)</f>
        <v>0</v>
      </c>
      <c r="BG126" s="128">
        <f>IF($N$126="zákl. přenesená",$J$126,0)</f>
        <v>0</v>
      </c>
      <c r="BH126" s="128">
        <f>IF($N$126="sníž. přenesená",$J$126,0)</f>
        <v>0</v>
      </c>
      <c r="BI126" s="128">
        <f>IF($N$126="nulová",$J$126,0)</f>
        <v>0</v>
      </c>
      <c r="BJ126" s="76" t="s">
        <v>21</v>
      </c>
      <c r="BK126" s="128">
        <f>ROUND($I$126*$H$126,2)</f>
        <v>0</v>
      </c>
      <c r="BL126" s="76" t="s">
        <v>138</v>
      </c>
      <c r="BM126" s="76" t="s">
        <v>242</v>
      </c>
    </row>
    <row r="127" spans="2:65" s="6" customFormat="1" ht="15.75" customHeight="1">
      <c r="B127" s="22"/>
      <c r="C127" s="120" t="s">
        <v>243</v>
      </c>
      <c r="D127" s="120" t="s">
        <v>133</v>
      </c>
      <c r="E127" s="118" t="s">
        <v>244</v>
      </c>
      <c r="F127" s="119" t="s">
        <v>245</v>
      </c>
      <c r="G127" s="120" t="s">
        <v>179</v>
      </c>
      <c r="H127" s="121">
        <v>37.164</v>
      </c>
      <c r="I127" s="122"/>
      <c r="J127" s="123">
        <f>ROUND($I$127*$H$127,2)</f>
        <v>0</v>
      </c>
      <c r="K127" s="119" t="s">
        <v>137</v>
      </c>
      <c r="L127" s="22"/>
      <c r="M127" s="124"/>
      <c r="N127" s="125" t="s">
        <v>42</v>
      </c>
      <c r="P127" s="126">
        <f>$O$127*$H$127</f>
        <v>0</v>
      </c>
      <c r="Q127" s="126">
        <v>0</v>
      </c>
      <c r="R127" s="126">
        <f>$Q$127*$H$127</f>
        <v>0</v>
      </c>
      <c r="S127" s="126">
        <v>0</v>
      </c>
      <c r="T127" s="127">
        <f>$S$127*$H$127</f>
        <v>0</v>
      </c>
      <c r="AR127" s="76" t="s">
        <v>138</v>
      </c>
      <c r="AT127" s="76" t="s">
        <v>133</v>
      </c>
      <c r="AU127" s="76" t="s">
        <v>79</v>
      </c>
      <c r="AY127" s="76" t="s">
        <v>131</v>
      </c>
      <c r="BE127" s="128">
        <f>IF($N$127="základní",$J$127,0)</f>
        <v>0</v>
      </c>
      <c r="BF127" s="128">
        <f>IF($N$127="snížená",$J$127,0)</f>
        <v>0</v>
      </c>
      <c r="BG127" s="128">
        <f>IF($N$127="zákl. přenesená",$J$127,0)</f>
        <v>0</v>
      </c>
      <c r="BH127" s="128">
        <f>IF($N$127="sníž. přenesená",$J$127,0)</f>
        <v>0</v>
      </c>
      <c r="BI127" s="128">
        <f>IF($N$127="nulová",$J$127,0)</f>
        <v>0</v>
      </c>
      <c r="BJ127" s="76" t="s">
        <v>21</v>
      </c>
      <c r="BK127" s="128">
        <f>ROUND($I$127*$H$127,2)</f>
        <v>0</v>
      </c>
      <c r="BL127" s="76" t="s">
        <v>138</v>
      </c>
      <c r="BM127" s="76" t="s">
        <v>246</v>
      </c>
    </row>
    <row r="128" spans="2:51" s="6" customFormat="1" ht="15.75" customHeight="1">
      <c r="B128" s="129"/>
      <c r="D128" s="136" t="s">
        <v>140</v>
      </c>
      <c r="F128" s="131" t="s">
        <v>247</v>
      </c>
      <c r="H128" s="132">
        <v>37.164</v>
      </c>
      <c r="L128" s="129"/>
      <c r="M128" s="133"/>
      <c r="T128" s="134"/>
      <c r="AT128" s="135" t="s">
        <v>140</v>
      </c>
      <c r="AU128" s="135" t="s">
        <v>79</v>
      </c>
      <c r="AV128" s="135" t="s">
        <v>79</v>
      </c>
      <c r="AW128" s="135" t="s">
        <v>71</v>
      </c>
      <c r="AX128" s="135" t="s">
        <v>21</v>
      </c>
      <c r="AY128" s="135" t="s">
        <v>131</v>
      </c>
    </row>
    <row r="129" spans="2:65" s="6" customFormat="1" ht="15.75" customHeight="1">
      <c r="B129" s="22"/>
      <c r="C129" s="117" t="s">
        <v>248</v>
      </c>
      <c r="D129" s="117" t="s">
        <v>133</v>
      </c>
      <c r="E129" s="118" t="s">
        <v>249</v>
      </c>
      <c r="F129" s="119" t="s">
        <v>250</v>
      </c>
      <c r="G129" s="120" t="s">
        <v>179</v>
      </c>
      <c r="H129" s="121">
        <v>1.956</v>
      </c>
      <c r="I129" s="122"/>
      <c r="J129" s="123">
        <f>ROUND($I$129*$H$129,2)</f>
        <v>0</v>
      </c>
      <c r="K129" s="119" t="s">
        <v>137</v>
      </c>
      <c r="L129" s="22"/>
      <c r="M129" s="124"/>
      <c r="N129" s="125" t="s">
        <v>42</v>
      </c>
      <c r="P129" s="126">
        <f>$O$129*$H$129</f>
        <v>0</v>
      </c>
      <c r="Q129" s="126">
        <v>0</v>
      </c>
      <c r="R129" s="126">
        <f>$Q$129*$H$129</f>
        <v>0</v>
      </c>
      <c r="S129" s="126">
        <v>0</v>
      </c>
      <c r="T129" s="127">
        <f>$S$129*$H$129</f>
        <v>0</v>
      </c>
      <c r="AR129" s="76" t="s">
        <v>138</v>
      </c>
      <c r="AT129" s="76" t="s">
        <v>133</v>
      </c>
      <c r="AU129" s="76" t="s">
        <v>79</v>
      </c>
      <c r="AY129" s="6" t="s">
        <v>131</v>
      </c>
      <c r="BE129" s="128">
        <f>IF($N$129="základní",$J$129,0)</f>
        <v>0</v>
      </c>
      <c r="BF129" s="128">
        <f>IF($N$129="snížená",$J$129,0)</f>
        <v>0</v>
      </c>
      <c r="BG129" s="128">
        <f>IF($N$129="zákl. přenesená",$J$129,0)</f>
        <v>0</v>
      </c>
      <c r="BH129" s="128">
        <f>IF($N$129="sníž. přenesená",$J$129,0)</f>
        <v>0</v>
      </c>
      <c r="BI129" s="128">
        <f>IF($N$129="nulová",$J$129,0)</f>
        <v>0</v>
      </c>
      <c r="BJ129" s="76" t="s">
        <v>21</v>
      </c>
      <c r="BK129" s="128">
        <f>ROUND($I$129*$H$129,2)</f>
        <v>0</v>
      </c>
      <c r="BL129" s="76" t="s">
        <v>138</v>
      </c>
      <c r="BM129" s="76" t="s">
        <v>251</v>
      </c>
    </row>
    <row r="130" spans="2:65" s="6" customFormat="1" ht="15.75" customHeight="1">
      <c r="B130" s="22"/>
      <c r="C130" s="120" t="s">
        <v>252</v>
      </c>
      <c r="D130" s="120" t="s">
        <v>133</v>
      </c>
      <c r="E130" s="118" t="s">
        <v>253</v>
      </c>
      <c r="F130" s="119" t="s">
        <v>254</v>
      </c>
      <c r="G130" s="120" t="s">
        <v>179</v>
      </c>
      <c r="H130" s="121">
        <v>1.956</v>
      </c>
      <c r="I130" s="122"/>
      <c r="J130" s="123">
        <f>ROUND($I$130*$H$130,2)</f>
        <v>0</v>
      </c>
      <c r="K130" s="119" t="s">
        <v>137</v>
      </c>
      <c r="L130" s="22"/>
      <c r="M130" s="124"/>
      <c r="N130" s="125" t="s">
        <v>42</v>
      </c>
      <c r="P130" s="126">
        <f>$O$130*$H$130</f>
        <v>0</v>
      </c>
      <c r="Q130" s="126">
        <v>0</v>
      </c>
      <c r="R130" s="126">
        <f>$Q$130*$H$130</f>
        <v>0</v>
      </c>
      <c r="S130" s="126">
        <v>0</v>
      </c>
      <c r="T130" s="127">
        <f>$S$130*$H$130</f>
        <v>0</v>
      </c>
      <c r="AR130" s="76" t="s">
        <v>138</v>
      </c>
      <c r="AT130" s="76" t="s">
        <v>133</v>
      </c>
      <c r="AU130" s="76" t="s">
        <v>79</v>
      </c>
      <c r="AY130" s="76" t="s">
        <v>131</v>
      </c>
      <c r="BE130" s="128">
        <f>IF($N$130="základní",$J$130,0)</f>
        <v>0</v>
      </c>
      <c r="BF130" s="128">
        <f>IF($N$130="snížená",$J$130,0)</f>
        <v>0</v>
      </c>
      <c r="BG130" s="128">
        <f>IF($N$130="zákl. přenesená",$J$130,0)</f>
        <v>0</v>
      </c>
      <c r="BH130" s="128">
        <f>IF($N$130="sníž. přenesená",$J$130,0)</f>
        <v>0</v>
      </c>
      <c r="BI130" s="128">
        <f>IF($N$130="nulová",$J$130,0)</f>
        <v>0</v>
      </c>
      <c r="BJ130" s="76" t="s">
        <v>21</v>
      </c>
      <c r="BK130" s="128">
        <f>ROUND($I$130*$H$130,2)</f>
        <v>0</v>
      </c>
      <c r="BL130" s="76" t="s">
        <v>138</v>
      </c>
      <c r="BM130" s="76" t="s">
        <v>255</v>
      </c>
    </row>
    <row r="131" spans="2:63" s="106" customFormat="1" ht="30.75" customHeight="1">
      <c r="B131" s="107"/>
      <c r="D131" s="108" t="s">
        <v>70</v>
      </c>
      <c r="E131" s="115" t="s">
        <v>256</v>
      </c>
      <c r="F131" s="115" t="s">
        <v>257</v>
      </c>
      <c r="J131" s="116">
        <f>$BK$131</f>
        <v>0</v>
      </c>
      <c r="L131" s="107"/>
      <c r="M131" s="111"/>
      <c r="P131" s="112">
        <f>$P$132</f>
        <v>0</v>
      </c>
      <c r="R131" s="112">
        <f>$R$132</f>
        <v>0</v>
      </c>
      <c r="T131" s="113">
        <f>$T$132</f>
        <v>0</v>
      </c>
      <c r="AR131" s="108" t="s">
        <v>21</v>
      </c>
      <c r="AT131" s="108" t="s">
        <v>70</v>
      </c>
      <c r="AU131" s="108" t="s">
        <v>21</v>
      </c>
      <c r="AY131" s="108" t="s">
        <v>131</v>
      </c>
      <c r="BK131" s="114">
        <f>$BK$132</f>
        <v>0</v>
      </c>
    </row>
    <row r="132" spans="2:65" s="6" customFormat="1" ht="15.75" customHeight="1">
      <c r="B132" s="22"/>
      <c r="C132" s="120" t="s">
        <v>258</v>
      </c>
      <c r="D132" s="120" t="s">
        <v>133</v>
      </c>
      <c r="E132" s="118" t="s">
        <v>259</v>
      </c>
      <c r="F132" s="119" t="s">
        <v>260</v>
      </c>
      <c r="G132" s="120" t="s">
        <v>179</v>
      </c>
      <c r="H132" s="121">
        <v>42.128</v>
      </c>
      <c r="I132" s="122"/>
      <c r="J132" s="123">
        <f>ROUND($I$132*$H$132,2)</f>
        <v>0</v>
      </c>
      <c r="K132" s="119" t="s">
        <v>137</v>
      </c>
      <c r="L132" s="22"/>
      <c r="M132" s="124"/>
      <c r="N132" s="153" t="s">
        <v>42</v>
      </c>
      <c r="O132" s="154"/>
      <c r="P132" s="155">
        <f>$O$132*$H$132</f>
        <v>0</v>
      </c>
      <c r="Q132" s="155">
        <v>0</v>
      </c>
      <c r="R132" s="155">
        <f>$Q$132*$H$132</f>
        <v>0</v>
      </c>
      <c r="S132" s="155">
        <v>0</v>
      </c>
      <c r="T132" s="156">
        <f>$S$132*$H$132</f>
        <v>0</v>
      </c>
      <c r="AR132" s="76" t="s">
        <v>138</v>
      </c>
      <c r="AT132" s="76" t="s">
        <v>133</v>
      </c>
      <c r="AU132" s="76" t="s">
        <v>79</v>
      </c>
      <c r="AY132" s="76" t="s">
        <v>131</v>
      </c>
      <c r="BE132" s="128">
        <f>IF($N$132="základní",$J$132,0)</f>
        <v>0</v>
      </c>
      <c r="BF132" s="128">
        <f>IF($N$132="snížená",$J$132,0)</f>
        <v>0</v>
      </c>
      <c r="BG132" s="128">
        <f>IF($N$132="zákl. přenesená",$J$132,0)</f>
        <v>0</v>
      </c>
      <c r="BH132" s="128">
        <f>IF($N$132="sníž. přenesená",$J$132,0)</f>
        <v>0</v>
      </c>
      <c r="BI132" s="128">
        <f>IF($N$132="nulová",$J$132,0)</f>
        <v>0</v>
      </c>
      <c r="BJ132" s="76" t="s">
        <v>21</v>
      </c>
      <c r="BK132" s="128">
        <f>ROUND($I$132*$H$132,2)</f>
        <v>0</v>
      </c>
      <c r="BL132" s="76" t="s">
        <v>138</v>
      </c>
      <c r="BM132" s="76" t="s">
        <v>261</v>
      </c>
    </row>
    <row r="133" spans="2:12" s="6" customFormat="1" ht="7.5" customHeight="1">
      <c r="B133" s="36"/>
      <c r="C133" s="37"/>
      <c r="D133" s="37"/>
      <c r="E133" s="37"/>
      <c r="F133" s="37"/>
      <c r="G133" s="37"/>
      <c r="H133" s="37"/>
      <c r="I133" s="37"/>
      <c r="J133" s="37"/>
      <c r="K133" s="37"/>
      <c r="L133" s="22"/>
    </row>
    <row r="134" s="2" customFormat="1" ht="14.25" customHeight="1"/>
  </sheetData>
  <sheetProtection/>
  <autoFilter ref="C85:K85"/>
  <mergeCells count="9">
    <mergeCell ref="E78:H78"/>
    <mergeCell ref="G1:H1"/>
    <mergeCell ref="L2:V2"/>
    <mergeCell ref="E7:H7"/>
    <mergeCell ref="E9:H9"/>
    <mergeCell ref="E24:H24"/>
    <mergeCell ref="E45:H45"/>
    <mergeCell ref="E47:H47"/>
    <mergeCell ref="E76:H76"/>
  </mergeCells>
  <hyperlinks>
    <hyperlink ref="F1:G1" location="C2" tooltip="Krycí list soupisu" display="1) Krycí list soupisu"/>
    <hyperlink ref="G1:H1" location="C54" tooltip="Rekapitulace" display="2) Rekapitulace"/>
    <hyperlink ref="J1" location="C85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03"/>
      <c r="C1" s="203"/>
      <c r="D1" s="202" t="s">
        <v>1</v>
      </c>
      <c r="E1" s="203"/>
      <c r="F1" s="204" t="s">
        <v>843</v>
      </c>
      <c r="G1" s="209" t="s">
        <v>844</v>
      </c>
      <c r="H1" s="209"/>
      <c r="I1" s="203"/>
      <c r="J1" s="204" t="s">
        <v>845</v>
      </c>
      <c r="K1" s="202" t="s">
        <v>95</v>
      </c>
      <c r="L1" s="204" t="s">
        <v>846</v>
      </c>
      <c r="M1" s="204"/>
      <c r="N1" s="204"/>
      <c r="O1" s="204"/>
      <c r="P1" s="204"/>
      <c r="Q1" s="204"/>
      <c r="R1" s="204"/>
      <c r="S1" s="204"/>
      <c r="T1" s="204"/>
      <c r="U1" s="200"/>
      <c r="V1" s="20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197" t="s">
        <v>5</v>
      </c>
      <c r="M2" s="167"/>
      <c r="N2" s="167"/>
      <c r="O2" s="167"/>
      <c r="P2" s="167"/>
      <c r="Q2" s="167"/>
      <c r="R2" s="167"/>
      <c r="S2" s="167"/>
      <c r="T2" s="167"/>
      <c r="U2" s="167"/>
      <c r="V2" s="167"/>
      <c r="AT2" s="2" t="s">
        <v>82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79</v>
      </c>
    </row>
    <row r="4" spans="2:46" s="2" customFormat="1" ht="37.5" customHeight="1">
      <c r="B4" s="10"/>
      <c r="D4" s="11" t="s">
        <v>96</v>
      </c>
      <c r="K4" s="12"/>
      <c r="M4" s="13" t="s">
        <v>10</v>
      </c>
      <c r="AT4" s="2" t="s">
        <v>3</v>
      </c>
    </row>
    <row r="5" spans="2:11" s="2" customFormat="1" ht="7.5" customHeight="1">
      <c r="B5" s="10"/>
      <c r="K5" s="12"/>
    </row>
    <row r="6" spans="2:11" s="2" customFormat="1" ht="15.75" customHeight="1">
      <c r="B6" s="10"/>
      <c r="D6" s="18" t="s">
        <v>16</v>
      </c>
      <c r="K6" s="12"/>
    </row>
    <row r="7" spans="2:11" s="2" customFormat="1" ht="15.75" customHeight="1">
      <c r="B7" s="10"/>
      <c r="E7" s="198" t="str">
        <f>'Rekapitulace stavby'!$K$6</f>
        <v>Pavilon Smetanova</v>
      </c>
      <c r="F7" s="167"/>
      <c r="G7" s="167"/>
      <c r="H7" s="167"/>
      <c r="K7" s="12"/>
    </row>
    <row r="8" spans="2:11" s="6" customFormat="1" ht="15.75" customHeight="1">
      <c r="B8" s="22"/>
      <c r="D8" s="18" t="s">
        <v>97</v>
      </c>
      <c r="K8" s="25"/>
    </row>
    <row r="9" spans="2:11" s="6" customFormat="1" ht="37.5" customHeight="1">
      <c r="B9" s="22"/>
      <c r="E9" s="183" t="s">
        <v>262</v>
      </c>
      <c r="F9" s="168"/>
      <c r="G9" s="168"/>
      <c r="H9" s="168"/>
      <c r="K9" s="25"/>
    </row>
    <row r="10" spans="2:11" s="6" customFormat="1" ht="14.25" customHeight="1">
      <c r="B10" s="22"/>
      <c r="K10" s="25"/>
    </row>
    <row r="11" spans="2:11" s="6" customFormat="1" ht="15" customHeight="1">
      <c r="B11" s="22"/>
      <c r="D11" s="18" t="s">
        <v>19</v>
      </c>
      <c r="F11" s="16"/>
      <c r="I11" s="18" t="s">
        <v>20</v>
      </c>
      <c r="J11" s="16"/>
      <c r="K11" s="25"/>
    </row>
    <row r="12" spans="2:11" s="6" customFormat="1" ht="15" customHeight="1">
      <c r="B12" s="22"/>
      <c r="D12" s="18" t="s">
        <v>22</v>
      </c>
      <c r="F12" s="16" t="s">
        <v>23</v>
      </c>
      <c r="I12" s="18" t="s">
        <v>24</v>
      </c>
      <c r="J12" s="45" t="str">
        <f>'Rekapitulace stavby'!$AN$8</f>
        <v>14.04.2018</v>
      </c>
      <c r="K12" s="25"/>
    </row>
    <row r="13" spans="2:11" s="6" customFormat="1" ht="12" customHeight="1">
      <c r="B13" s="22"/>
      <c r="K13" s="25"/>
    </row>
    <row r="14" spans="2:11" s="6" customFormat="1" ht="15" customHeight="1">
      <c r="B14" s="22"/>
      <c r="D14" s="18" t="s">
        <v>28</v>
      </c>
      <c r="I14" s="18" t="s">
        <v>29</v>
      </c>
      <c r="J14" s="16"/>
      <c r="K14" s="25"/>
    </row>
    <row r="15" spans="2:11" s="6" customFormat="1" ht="18.75" customHeight="1">
      <c r="B15" s="22"/>
      <c r="E15" s="16" t="s">
        <v>30</v>
      </c>
      <c r="I15" s="18" t="s">
        <v>31</v>
      </c>
      <c r="J15" s="16"/>
      <c r="K15" s="25"/>
    </row>
    <row r="16" spans="2:11" s="6" customFormat="1" ht="7.5" customHeight="1">
      <c r="B16" s="22"/>
      <c r="K16" s="25"/>
    </row>
    <row r="17" spans="2:11" s="6" customFormat="1" ht="15" customHeight="1">
      <c r="B17" s="22"/>
      <c r="D17" s="18" t="s">
        <v>32</v>
      </c>
      <c r="I17" s="18" t="s">
        <v>29</v>
      </c>
      <c r="J17" s="16">
        <f>IF('Rekapitulace stavby'!$AN$13="Vyplň údaj","",IF('Rekapitulace stavby'!$AN$13="","",'Rekapitulace stavby'!$AN$13))</f>
      </c>
      <c r="K17" s="25"/>
    </row>
    <row r="18" spans="2:11" s="6" customFormat="1" ht="18.75" customHeight="1">
      <c r="B18" s="22"/>
      <c r="E18" s="16">
        <f>IF('Rekapitulace stavby'!$E$14="Vyplň údaj","",IF('Rekapitulace stavby'!$E$14="","",'Rekapitulace stavby'!$E$14))</f>
      </c>
      <c r="I18" s="18" t="s">
        <v>31</v>
      </c>
      <c r="J18" s="16">
        <f>IF('Rekapitulace stavby'!$AN$14="Vyplň údaj","",IF('Rekapitulace stavby'!$AN$14="","",'Rekapitulace stavby'!$AN$14))</f>
      </c>
      <c r="K18" s="25"/>
    </row>
    <row r="19" spans="2:11" s="6" customFormat="1" ht="7.5" customHeight="1">
      <c r="B19" s="22"/>
      <c r="K19" s="25"/>
    </row>
    <row r="20" spans="2:11" s="6" customFormat="1" ht="15" customHeight="1">
      <c r="B20" s="22"/>
      <c r="D20" s="18" t="s">
        <v>34</v>
      </c>
      <c r="I20" s="18" t="s">
        <v>29</v>
      </c>
      <c r="J20" s="16">
        <f>IF('Rekapitulace stavby'!$AN$16="","",'Rekapitulace stavby'!$AN$16)</f>
      </c>
      <c r="K20" s="25"/>
    </row>
    <row r="21" spans="2:11" s="6" customFormat="1" ht="18.75" customHeight="1">
      <c r="B21" s="22"/>
      <c r="E21" s="16" t="str">
        <f>IF('Rekapitulace stavby'!$E$17="","",'Rekapitulace stavby'!$E$17)</f>
        <v> </v>
      </c>
      <c r="I21" s="18" t="s">
        <v>31</v>
      </c>
      <c r="J21" s="16">
        <f>IF('Rekapitulace stavby'!$AN$17="","",'Rekapitulace stavby'!$AN$17)</f>
      </c>
      <c r="K21" s="25"/>
    </row>
    <row r="22" spans="2:11" s="6" customFormat="1" ht="7.5" customHeight="1">
      <c r="B22" s="22"/>
      <c r="K22" s="25"/>
    </row>
    <row r="23" spans="2:11" s="6" customFormat="1" ht="15" customHeight="1">
      <c r="B23" s="22"/>
      <c r="D23" s="18" t="s">
        <v>36</v>
      </c>
      <c r="K23" s="25"/>
    </row>
    <row r="24" spans="2:11" s="76" customFormat="1" ht="15.75" customHeight="1">
      <c r="B24" s="77"/>
      <c r="E24" s="173"/>
      <c r="F24" s="199"/>
      <c r="G24" s="199"/>
      <c r="H24" s="199"/>
      <c r="K24" s="78"/>
    </row>
    <row r="25" spans="2:11" s="6" customFormat="1" ht="7.5" customHeight="1">
      <c r="B25" s="22"/>
      <c r="K25" s="25"/>
    </row>
    <row r="26" spans="2:11" s="6" customFormat="1" ht="7.5" customHeight="1">
      <c r="B26" s="22"/>
      <c r="D26" s="46"/>
      <c r="E26" s="46"/>
      <c r="F26" s="46"/>
      <c r="G26" s="46"/>
      <c r="H26" s="46"/>
      <c r="I26" s="46"/>
      <c r="J26" s="46"/>
      <c r="K26" s="79"/>
    </row>
    <row r="27" spans="2:11" s="6" customFormat="1" ht="26.25" customHeight="1">
      <c r="B27" s="22"/>
      <c r="D27" s="80" t="s">
        <v>37</v>
      </c>
      <c r="J27" s="57">
        <f>ROUND($J$100,2)</f>
        <v>0</v>
      </c>
      <c r="K27" s="25"/>
    </row>
    <row r="28" spans="2:11" s="6" customFormat="1" ht="7.5" customHeight="1">
      <c r="B28" s="22"/>
      <c r="D28" s="46"/>
      <c r="E28" s="46"/>
      <c r="F28" s="46"/>
      <c r="G28" s="46"/>
      <c r="H28" s="46"/>
      <c r="I28" s="46"/>
      <c r="J28" s="46"/>
      <c r="K28" s="79"/>
    </row>
    <row r="29" spans="2:11" s="6" customFormat="1" ht="15" customHeight="1">
      <c r="B29" s="22"/>
      <c r="F29" s="26" t="s">
        <v>39</v>
      </c>
      <c r="I29" s="26" t="s">
        <v>38</v>
      </c>
      <c r="J29" s="26" t="s">
        <v>40</v>
      </c>
      <c r="K29" s="25"/>
    </row>
    <row r="30" spans="2:11" s="6" customFormat="1" ht="15" customHeight="1">
      <c r="B30" s="22"/>
      <c r="D30" s="28" t="s">
        <v>41</v>
      </c>
      <c r="E30" s="28" t="s">
        <v>42</v>
      </c>
      <c r="F30" s="81">
        <f>ROUND(SUM($BE$100:$BE$226),2)</f>
        <v>0</v>
      </c>
      <c r="I30" s="82">
        <v>0.21</v>
      </c>
      <c r="J30" s="81">
        <f>ROUND(ROUND((SUM($BE$100:$BE$226)),2)*$I$30,2)</f>
        <v>0</v>
      </c>
      <c r="K30" s="25"/>
    </row>
    <row r="31" spans="2:11" s="6" customFormat="1" ht="15" customHeight="1">
      <c r="B31" s="22"/>
      <c r="E31" s="28" t="s">
        <v>43</v>
      </c>
      <c r="F31" s="81">
        <f>ROUND(SUM($BF$100:$BF$226),2)</f>
        <v>0</v>
      </c>
      <c r="I31" s="82">
        <v>0.15</v>
      </c>
      <c r="J31" s="81">
        <f>ROUND(ROUND((SUM($BF$100:$BF$226)),2)*$I$31,2)</f>
        <v>0</v>
      </c>
      <c r="K31" s="25"/>
    </row>
    <row r="32" spans="2:11" s="6" customFormat="1" ht="15" customHeight="1" hidden="1">
      <c r="B32" s="22"/>
      <c r="E32" s="28" t="s">
        <v>44</v>
      </c>
      <c r="F32" s="81">
        <f>ROUND(SUM($BG$100:$BG$226),2)</f>
        <v>0</v>
      </c>
      <c r="I32" s="82">
        <v>0.21</v>
      </c>
      <c r="J32" s="81">
        <v>0</v>
      </c>
      <c r="K32" s="25"/>
    </row>
    <row r="33" spans="2:11" s="6" customFormat="1" ht="15" customHeight="1" hidden="1">
      <c r="B33" s="22"/>
      <c r="E33" s="28" t="s">
        <v>45</v>
      </c>
      <c r="F33" s="81">
        <f>ROUND(SUM($BH$100:$BH$226),2)</f>
        <v>0</v>
      </c>
      <c r="I33" s="82">
        <v>0.15</v>
      </c>
      <c r="J33" s="81">
        <v>0</v>
      </c>
      <c r="K33" s="25"/>
    </row>
    <row r="34" spans="2:11" s="6" customFormat="1" ht="15" customHeight="1" hidden="1">
      <c r="B34" s="22"/>
      <c r="E34" s="28" t="s">
        <v>46</v>
      </c>
      <c r="F34" s="81">
        <f>ROUND(SUM($BI$100:$BI$226),2)</f>
        <v>0</v>
      </c>
      <c r="I34" s="82">
        <v>0</v>
      </c>
      <c r="J34" s="81">
        <v>0</v>
      </c>
      <c r="K34" s="25"/>
    </row>
    <row r="35" spans="2:11" s="6" customFormat="1" ht="7.5" customHeight="1">
      <c r="B35" s="22"/>
      <c r="K35" s="25"/>
    </row>
    <row r="36" spans="2:11" s="6" customFormat="1" ht="26.25" customHeight="1">
      <c r="B36" s="22"/>
      <c r="C36" s="30"/>
      <c r="D36" s="31" t="s">
        <v>47</v>
      </c>
      <c r="E36" s="32"/>
      <c r="F36" s="32"/>
      <c r="G36" s="83" t="s">
        <v>48</v>
      </c>
      <c r="H36" s="33" t="s">
        <v>49</v>
      </c>
      <c r="I36" s="32"/>
      <c r="J36" s="34">
        <f>SUM($J$27:$J$34)</f>
        <v>0</v>
      </c>
      <c r="K36" s="84"/>
    </row>
    <row r="37" spans="2:11" s="6" customFormat="1" ht="15" customHeight="1">
      <c r="B37" s="36"/>
      <c r="C37" s="37"/>
      <c r="D37" s="37"/>
      <c r="E37" s="37"/>
      <c r="F37" s="37"/>
      <c r="G37" s="37"/>
      <c r="H37" s="37"/>
      <c r="I37" s="37"/>
      <c r="J37" s="37"/>
      <c r="K37" s="38"/>
    </row>
    <row r="41" spans="2:11" s="6" customFormat="1" ht="7.5" customHeight="1">
      <c r="B41" s="39"/>
      <c r="C41" s="40"/>
      <c r="D41" s="40"/>
      <c r="E41" s="40"/>
      <c r="F41" s="40"/>
      <c r="G41" s="40"/>
      <c r="H41" s="40"/>
      <c r="I41" s="40"/>
      <c r="J41" s="40"/>
      <c r="K41" s="85"/>
    </row>
    <row r="42" spans="2:11" s="6" customFormat="1" ht="37.5" customHeight="1">
      <c r="B42" s="22"/>
      <c r="C42" s="11" t="s">
        <v>99</v>
      </c>
      <c r="K42" s="25"/>
    </row>
    <row r="43" spans="2:11" s="6" customFormat="1" ht="7.5" customHeight="1">
      <c r="B43" s="22"/>
      <c r="K43" s="25"/>
    </row>
    <row r="44" spans="2:11" s="6" customFormat="1" ht="15" customHeight="1">
      <c r="B44" s="22"/>
      <c r="C44" s="18" t="s">
        <v>16</v>
      </c>
      <c r="K44" s="25"/>
    </row>
    <row r="45" spans="2:11" s="6" customFormat="1" ht="16.5" customHeight="1">
      <c r="B45" s="22"/>
      <c r="E45" s="198" t="str">
        <f>$E$7</f>
        <v>Pavilon Smetanova</v>
      </c>
      <c r="F45" s="168"/>
      <c r="G45" s="168"/>
      <c r="H45" s="168"/>
      <c r="K45" s="25"/>
    </row>
    <row r="46" spans="2:11" s="6" customFormat="1" ht="15" customHeight="1">
      <c r="B46" s="22"/>
      <c r="C46" s="18" t="s">
        <v>97</v>
      </c>
      <c r="K46" s="25"/>
    </row>
    <row r="47" spans="2:11" s="6" customFormat="1" ht="19.5" customHeight="1">
      <c r="B47" s="22"/>
      <c r="E47" s="183" t="str">
        <f>$E$9</f>
        <v>03 - Drenáž a čistící zóna</v>
      </c>
      <c r="F47" s="168"/>
      <c r="G47" s="168"/>
      <c r="H47" s="168"/>
      <c r="K47" s="25"/>
    </row>
    <row r="48" spans="2:11" s="6" customFormat="1" ht="7.5" customHeight="1">
      <c r="B48" s="22"/>
      <c r="K48" s="25"/>
    </row>
    <row r="49" spans="2:11" s="6" customFormat="1" ht="18.75" customHeight="1">
      <c r="B49" s="22"/>
      <c r="C49" s="18" t="s">
        <v>22</v>
      </c>
      <c r="F49" s="16" t="str">
        <f>$F$12</f>
        <v> </v>
      </c>
      <c r="I49" s="18" t="s">
        <v>24</v>
      </c>
      <c r="J49" s="45" t="str">
        <f>IF($J$12="","",$J$12)</f>
        <v>14.04.2018</v>
      </c>
      <c r="K49" s="25"/>
    </row>
    <row r="50" spans="2:11" s="6" customFormat="1" ht="7.5" customHeight="1">
      <c r="B50" s="22"/>
      <c r="K50" s="25"/>
    </row>
    <row r="51" spans="2:11" s="6" customFormat="1" ht="15.75" customHeight="1">
      <c r="B51" s="22"/>
      <c r="C51" s="18" t="s">
        <v>28</v>
      </c>
      <c r="F51" s="16" t="str">
        <f>$E$15</f>
        <v>Město Chotěboř</v>
      </c>
      <c r="I51" s="18" t="s">
        <v>34</v>
      </c>
      <c r="J51" s="16" t="str">
        <f>$E$21</f>
        <v> </v>
      </c>
      <c r="K51" s="25"/>
    </row>
    <row r="52" spans="2:11" s="6" customFormat="1" ht="15" customHeight="1">
      <c r="B52" s="22"/>
      <c r="C52" s="18" t="s">
        <v>32</v>
      </c>
      <c r="F52" s="16">
        <f>IF($E$18="","",$E$18)</f>
      </c>
      <c r="K52" s="25"/>
    </row>
    <row r="53" spans="2:11" s="6" customFormat="1" ht="11.25" customHeight="1">
      <c r="B53" s="22"/>
      <c r="K53" s="25"/>
    </row>
    <row r="54" spans="2:11" s="6" customFormat="1" ht="30" customHeight="1">
      <c r="B54" s="22"/>
      <c r="C54" s="86" t="s">
        <v>100</v>
      </c>
      <c r="D54" s="30"/>
      <c r="E54" s="30"/>
      <c r="F54" s="30"/>
      <c r="G54" s="30"/>
      <c r="H54" s="30"/>
      <c r="I54" s="30"/>
      <c r="J54" s="87" t="s">
        <v>101</v>
      </c>
      <c r="K54" s="35"/>
    </row>
    <row r="55" spans="2:11" s="6" customFormat="1" ht="11.25" customHeight="1">
      <c r="B55" s="22"/>
      <c r="K55" s="25"/>
    </row>
    <row r="56" spans="2:47" s="6" customFormat="1" ht="30" customHeight="1">
      <c r="B56" s="22"/>
      <c r="C56" s="56" t="s">
        <v>102</v>
      </c>
      <c r="J56" s="57">
        <f>$J$100</f>
        <v>0</v>
      </c>
      <c r="K56" s="25"/>
      <c r="AU56" s="6" t="s">
        <v>103</v>
      </c>
    </row>
    <row r="57" spans="2:11" s="63" customFormat="1" ht="25.5" customHeight="1">
      <c r="B57" s="88"/>
      <c r="D57" s="89" t="s">
        <v>104</v>
      </c>
      <c r="E57" s="89"/>
      <c r="F57" s="89"/>
      <c r="G57" s="89"/>
      <c r="H57" s="89"/>
      <c r="I57" s="89"/>
      <c r="J57" s="90">
        <f>$J$101</f>
        <v>0</v>
      </c>
      <c r="K57" s="91"/>
    </row>
    <row r="58" spans="2:11" s="92" customFormat="1" ht="21" customHeight="1">
      <c r="B58" s="93"/>
      <c r="D58" s="94" t="s">
        <v>105</v>
      </c>
      <c r="E58" s="94"/>
      <c r="F58" s="94"/>
      <c r="G58" s="94"/>
      <c r="H58" s="94"/>
      <c r="I58" s="94"/>
      <c r="J58" s="95">
        <f>$J$102</f>
        <v>0</v>
      </c>
      <c r="K58" s="96"/>
    </row>
    <row r="59" spans="2:11" s="92" customFormat="1" ht="15.75" customHeight="1">
      <c r="B59" s="93"/>
      <c r="D59" s="94" t="s">
        <v>263</v>
      </c>
      <c r="E59" s="94"/>
      <c r="F59" s="94"/>
      <c r="G59" s="94"/>
      <c r="H59" s="94"/>
      <c r="I59" s="94"/>
      <c r="J59" s="95">
        <f>$J$105</f>
        <v>0</v>
      </c>
      <c r="K59" s="96"/>
    </row>
    <row r="60" spans="2:11" s="92" customFormat="1" ht="15.75" customHeight="1">
      <c r="B60" s="93"/>
      <c r="D60" s="94" t="s">
        <v>107</v>
      </c>
      <c r="E60" s="94"/>
      <c r="F60" s="94"/>
      <c r="G60" s="94"/>
      <c r="H60" s="94"/>
      <c r="I60" s="94"/>
      <c r="J60" s="95">
        <f>$J$114</f>
        <v>0</v>
      </c>
      <c r="K60" s="96"/>
    </row>
    <row r="61" spans="2:11" s="92" customFormat="1" ht="15.75" customHeight="1">
      <c r="B61" s="93"/>
      <c r="D61" s="94" t="s">
        <v>264</v>
      </c>
      <c r="E61" s="94"/>
      <c r="F61" s="94"/>
      <c r="G61" s="94"/>
      <c r="H61" s="94"/>
      <c r="I61" s="94"/>
      <c r="J61" s="95">
        <f>$J$123</f>
        <v>0</v>
      </c>
      <c r="K61" s="96"/>
    </row>
    <row r="62" spans="2:11" s="92" customFormat="1" ht="15.75" customHeight="1">
      <c r="B62" s="93"/>
      <c r="D62" s="94" t="s">
        <v>108</v>
      </c>
      <c r="E62" s="94"/>
      <c r="F62" s="94"/>
      <c r="G62" s="94"/>
      <c r="H62" s="94"/>
      <c r="I62" s="94"/>
      <c r="J62" s="95">
        <f>$J$129</f>
        <v>0</v>
      </c>
      <c r="K62" s="96"/>
    </row>
    <row r="63" spans="2:11" s="92" customFormat="1" ht="21" customHeight="1">
      <c r="B63" s="93"/>
      <c r="D63" s="94" t="s">
        <v>265</v>
      </c>
      <c r="E63" s="94"/>
      <c r="F63" s="94"/>
      <c r="G63" s="94"/>
      <c r="H63" s="94"/>
      <c r="I63" s="94"/>
      <c r="J63" s="95">
        <f>$J$135</f>
        <v>0</v>
      </c>
      <c r="K63" s="96"/>
    </row>
    <row r="64" spans="2:11" s="92" customFormat="1" ht="21" customHeight="1">
      <c r="B64" s="93"/>
      <c r="D64" s="94" t="s">
        <v>266</v>
      </c>
      <c r="E64" s="94"/>
      <c r="F64" s="94"/>
      <c r="G64" s="94"/>
      <c r="H64" s="94"/>
      <c r="I64" s="94"/>
      <c r="J64" s="95">
        <f>$J$146</f>
        <v>0</v>
      </c>
      <c r="K64" s="96"/>
    </row>
    <row r="65" spans="2:11" s="92" customFormat="1" ht="21" customHeight="1">
      <c r="B65" s="93"/>
      <c r="D65" s="94" t="s">
        <v>267</v>
      </c>
      <c r="E65" s="94"/>
      <c r="F65" s="94"/>
      <c r="G65" s="94"/>
      <c r="H65" s="94"/>
      <c r="I65" s="94"/>
      <c r="J65" s="95">
        <f>$J$152</f>
        <v>0</v>
      </c>
      <c r="K65" s="96"/>
    </row>
    <row r="66" spans="2:11" s="92" customFormat="1" ht="21" customHeight="1">
      <c r="B66" s="93"/>
      <c r="D66" s="94" t="s">
        <v>109</v>
      </c>
      <c r="E66" s="94"/>
      <c r="F66" s="94"/>
      <c r="G66" s="94"/>
      <c r="H66" s="94"/>
      <c r="I66" s="94"/>
      <c r="J66" s="95">
        <f>$J$161</f>
        <v>0</v>
      </c>
      <c r="K66" s="96"/>
    </row>
    <row r="67" spans="2:11" s="92" customFormat="1" ht="21" customHeight="1">
      <c r="B67" s="93"/>
      <c r="D67" s="94" t="s">
        <v>110</v>
      </c>
      <c r="E67" s="94"/>
      <c r="F67" s="94"/>
      <c r="G67" s="94"/>
      <c r="H67" s="94"/>
      <c r="I67" s="94"/>
      <c r="J67" s="95">
        <f>$J$165</f>
        <v>0</v>
      </c>
      <c r="K67" s="96"/>
    </row>
    <row r="68" spans="2:11" s="92" customFormat="1" ht="15.75" customHeight="1">
      <c r="B68" s="93"/>
      <c r="D68" s="94" t="s">
        <v>268</v>
      </c>
      <c r="E68" s="94"/>
      <c r="F68" s="94"/>
      <c r="G68" s="94"/>
      <c r="H68" s="94"/>
      <c r="I68" s="94"/>
      <c r="J68" s="95">
        <f>$J$166</f>
        <v>0</v>
      </c>
      <c r="K68" s="96"/>
    </row>
    <row r="69" spans="2:11" s="92" customFormat="1" ht="15.75" customHeight="1">
      <c r="B69" s="93"/>
      <c r="D69" s="94" t="s">
        <v>269</v>
      </c>
      <c r="E69" s="94"/>
      <c r="F69" s="94"/>
      <c r="G69" s="94"/>
      <c r="H69" s="94"/>
      <c r="I69" s="94"/>
      <c r="J69" s="95">
        <f>$J$169</f>
        <v>0</v>
      </c>
      <c r="K69" s="96"/>
    </row>
    <row r="70" spans="2:11" s="92" customFormat="1" ht="21" customHeight="1">
      <c r="B70" s="93"/>
      <c r="D70" s="94" t="s">
        <v>111</v>
      </c>
      <c r="E70" s="94"/>
      <c r="F70" s="94"/>
      <c r="G70" s="94"/>
      <c r="H70" s="94"/>
      <c r="I70" s="94"/>
      <c r="J70" s="95">
        <f>$J$173</f>
        <v>0</v>
      </c>
      <c r="K70" s="96"/>
    </row>
    <row r="71" spans="2:11" s="92" customFormat="1" ht="15.75" customHeight="1">
      <c r="B71" s="93"/>
      <c r="D71" s="94" t="s">
        <v>270</v>
      </c>
      <c r="E71" s="94"/>
      <c r="F71" s="94"/>
      <c r="G71" s="94"/>
      <c r="H71" s="94"/>
      <c r="I71" s="94"/>
      <c r="J71" s="95">
        <f>$J$178</f>
        <v>0</v>
      </c>
      <c r="K71" s="96"/>
    </row>
    <row r="72" spans="2:11" s="92" customFormat="1" ht="21" customHeight="1">
      <c r="B72" s="93"/>
      <c r="D72" s="94" t="s">
        <v>112</v>
      </c>
      <c r="E72" s="94"/>
      <c r="F72" s="94"/>
      <c r="G72" s="94"/>
      <c r="H72" s="94"/>
      <c r="I72" s="94"/>
      <c r="J72" s="95">
        <f>$J$182</f>
        <v>0</v>
      </c>
      <c r="K72" s="96"/>
    </row>
    <row r="73" spans="2:11" s="92" customFormat="1" ht="21" customHeight="1">
      <c r="B73" s="93"/>
      <c r="D73" s="94" t="s">
        <v>113</v>
      </c>
      <c r="E73" s="94"/>
      <c r="F73" s="94"/>
      <c r="G73" s="94"/>
      <c r="H73" s="94"/>
      <c r="I73" s="94"/>
      <c r="J73" s="95">
        <f>$J$188</f>
        <v>0</v>
      </c>
      <c r="K73" s="96"/>
    </row>
    <row r="74" spans="2:11" s="63" customFormat="1" ht="25.5" customHeight="1">
      <c r="B74" s="88"/>
      <c r="D74" s="89" t="s">
        <v>271</v>
      </c>
      <c r="E74" s="89"/>
      <c r="F74" s="89"/>
      <c r="G74" s="89"/>
      <c r="H74" s="89"/>
      <c r="I74" s="89"/>
      <c r="J74" s="90">
        <f>$J$190</f>
        <v>0</v>
      </c>
      <c r="K74" s="91"/>
    </row>
    <row r="75" spans="2:11" s="92" customFormat="1" ht="21" customHeight="1">
      <c r="B75" s="93"/>
      <c r="D75" s="94" t="s">
        <v>272</v>
      </c>
      <c r="E75" s="94"/>
      <c r="F75" s="94"/>
      <c r="G75" s="94"/>
      <c r="H75" s="94"/>
      <c r="I75" s="94"/>
      <c r="J75" s="95">
        <f>$J$191</f>
        <v>0</v>
      </c>
      <c r="K75" s="96"/>
    </row>
    <row r="76" spans="2:11" s="92" customFormat="1" ht="21" customHeight="1">
      <c r="B76" s="93"/>
      <c r="D76" s="94" t="s">
        <v>273</v>
      </c>
      <c r="E76" s="94"/>
      <c r="F76" s="94"/>
      <c r="G76" s="94"/>
      <c r="H76" s="94"/>
      <c r="I76" s="94"/>
      <c r="J76" s="95">
        <f>$J$197</f>
        <v>0</v>
      </c>
      <c r="K76" s="96"/>
    </row>
    <row r="77" spans="2:11" s="92" customFormat="1" ht="21" customHeight="1">
      <c r="B77" s="93"/>
      <c r="D77" s="94" t="s">
        <v>274</v>
      </c>
      <c r="E77" s="94"/>
      <c r="F77" s="94"/>
      <c r="G77" s="94"/>
      <c r="H77" s="94"/>
      <c r="I77" s="94"/>
      <c r="J77" s="95">
        <f>$J$204</f>
        <v>0</v>
      </c>
      <c r="K77" s="96"/>
    </row>
    <row r="78" spans="2:11" s="92" customFormat="1" ht="21" customHeight="1">
      <c r="B78" s="93"/>
      <c r="D78" s="94" t="s">
        <v>275</v>
      </c>
      <c r="E78" s="94"/>
      <c r="F78" s="94"/>
      <c r="G78" s="94"/>
      <c r="H78" s="94"/>
      <c r="I78" s="94"/>
      <c r="J78" s="95">
        <f>$J$212</f>
        <v>0</v>
      </c>
      <c r="K78" s="96"/>
    </row>
    <row r="79" spans="2:11" s="92" customFormat="1" ht="21" customHeight="1">
      <c r="B79" s="93"/>
      <c r="D79" s="94" t="s">
        <v>276</v>
      </c>
      <c r="E79" s="94"/>
      <c r="F79" s="94"/>
      <c r="G79" s="94"/>
      <c r="H79" s="94"/>
      <c r="I79" s="94"/>
      <c r="J79" s="95">
        <f>$J$215</f>
        <v>0</v>
      </c>
      <c r="K79" s="96"/>
    </row>
    <row r="80" spans="2:11" s="92" customFormat="1" ht="21" customHeight="1">
      <c r="B80" s="93"/>
      <c r="D80" s="94" t="s">
        <v>277</v>
      </c>
      <c r="E80" s="94"/>
      <c r="F80" s="94"/>
      <c r="G80" s="94"/>
      <c r="H80" s="94"/>
      <c r="I80" s="94"/>
      <c r="J80" s="95">
        <f>$J$220</f>
        <v>0</v>
      </c>
      <c r="K80" s="96"/>
    </row>
    <row r="81" spans="2:11" s="6" customFormat="1" ht="22.5" customHeight="1">
      <c r="B81" s="22"/>
      <c r="K81" s="25"/>
    </row>
    <row r="82" spans="2:11" s="6" customFormat="1" ht="7.5" customHeight="1">
      <c r="B82" s="36"/>
      <c r="C82" s="37"/>
      <c r="D82" s="37"/>
      <c r="E82" s="37"/>
      <c r="F82" s="37"/>
      <c r="G82" s="37"/>
      <c r="H82" s="37"/>
      <c r="I82" s="37"/>
      <c r="J82" s="37"/>
      <c r="K82" s="38"/>
    </row>
    <row r="86" spans="2:12" s="6" customFormat="1" ht="7.5" customHeight="1"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22"/>
    </row>
    <row r="87" spans="2:12" s="6" customFormat="1" ht="37.5" customHeight="1">
      <c r="B87" s="22"/>
      <c r="C87" s="11" t="s">
        <v>114</v>
      </c>
      <c r="L87" s="22"/>
    </row>
    <row r="88" spans="2:12" s="6" customFormat="1" ht="7.5" customHeight="1">
      <c r="B88" s="22"/>
      <c r="L88" s="22"/>
    </row>
    <row r="89" spans="2:12" s="6" customFormat="1" ht="15" customHeight="1">
      <c r="B89" s="22"/>
      <c r="C89" s="18" t="s">
        <v>16</v>
      </c>
      <c r="L89" s="22"/>
    </row>
    <row r="90" spans="2:12" s="6" customFormat="1" ht="16.5" customHeight="1">
      <c r="B90" s="22"/>
      <c r="E90" s="198" t="str">
        <f>$E$7</f>
        <v>Pavilon Smetanova</v>
      </c>
      <c r="F90" s="168"/>
      <c r="G90" s="168"/>
      <c r="H90" s="168"/>
      <c r="L90" s="22"/>
    </row>
    <row r="91" spans="2:12" s="6" customFormat="1" ht="15" customHeight="1">
      <c r="B91" s="22"/>
      <c r="C91" s="18" t="s">
        <v>97</v>
      </c>
      <c r="L91" s="22"/>
    </row>
    <row r="92" spans="2:12" s="6" customFormat="1" ht="19.5" customHeight="1">
      <c r="B92" s="22"/>
      <c r="E92" s="183" t="str">
        <f>$E$9</f>
        <v>03 - Drenáž a čistící zóna</v>
      </c>
      <c r="F92" s="168"/>
      <c r="G92" s="168"/>
      <c r="H92" s="168"/>
      <c r="L92" s="22"/>
    </row>
    <row r="93" spans="2:12" s="6" customFormat="1" ht="7.5" customHeight="1">
      <c r="B93" s="22"/>
      <c r="L93" s="22"/>
    </row>
    <row r="94" spans="2:12" s="6" customFormat="1" ht="18.75" customHeight="1">
      <c r="B94" s="22"/>
      <c r="C94" s="18" t="s">
        <v>22</v>
      </c>
      <c r="F94" s="16" t="str">
        <f>$F$12</f>
        <v> </v>
      </c>
      <c r="I94" s="18" t="s">
        <v>24</v>
      </c>
      <c r="J94" s="45" t="str">
        <f>IF($J$12="","",$J$12)</f>
        <v>14.04.2018</v>
      </c>
      <c r="L94" s="22"/>
    </row>
    <row r="95" spans="2:12" s="6" customFormat="1" ht="7.5" customHeight="1">
      <c r="B95" s="22"/>
      <c r="L95" s="22"/>
    </row>
    <row r="96" spans="2:12" s="6" customFormat="1" ht="15.75" customHeight="1">
      <c r="B96" s="22"/>
      <c r="C96" s="18" t="s">
        <v>28</v>
      </c>
      <c r="F96" s="16" t="str">
        <f>$E$15</f>
        <v>Město Chotěboř</v>
      </c>
      <c r="I96" s="18" t="s">
        <v>34</v>
      </c>
      <c r="J96" s="16" t="str">
        <f>$E$21</f>
        <v> </v>
      </c>
      <c r="L96" s="22"/>
    </row>
    <row r="97" spans="2:12" s="6" customFormat="1" ht="15" customHeight="1">
      <c r="B97" s="22"/>
      <c r="C97" s="18" t="s">
        <v>32</v>
      </c>
      <c r="F97" s="16">
        <f>IF($E$18="","",$E$18)</f>
      </c>
      <c r="L97" s="22"/>
    </row>
    <row r="98" spans="2:12" s="6" customFormat="1" ht="11.25" customHeight="1">
      <c r="B98" s="22"/>
      <c r="L98" s="22"/>
    </row>
    <row r="99" spans="2:20" s="97" customFormat="1" ht="30" customHeight="1">
      <c r="B99" s="98"/>
      <c r="C99" s="99" t="s">
        <v>115</v>
      </c>
      <c r="D99" s="100" t="s">
        <v>56</v>
      </c>
      <c r="E99" s="100" t="s">
        <v>52</v>
      </c>
      <c r="F99" s="100" t="s">
        <v>116</v>
      </c>
      <c r="G99" s="100" t="s">
        <v>117</v>
      </c>
      <c r="H99" s="100" t="s">
        <v>118</v>
      </c>
      <c r="I99" s="100" t="s">
        <v>119</v>
      </c>
      <c r="J99" s="100" t="s">
        <v>120</v>
      </c>
      <c r="K99" s="101" t="s">
        <v>121</v>
      </c>
      <c r="L99" s="98"/>
      <c r="M99" s="51" t="s">
        <v>122</v>
      </c>
      <c r="N99" s="52" t="s">
        <v>41</v>
      </c>
      <c r="O99" s="52" t="s">
        <v>123</v>
      </c>
      <c r="P99" s="52" t="s">
        <v>124</v>
      </c>
      <c r="Q99" s="52" t="s">
        <v>125</v>
      </c>
      <c r="R99" s="52" t="s">
        <v>126</v>
      </c>
      <c r="S99" s="52" t="s">
        <v>127</v>
      </c>
      <c r="T99" s="53" t="s">
        <v>128</v>
      </c>
    </row>
    <row r="100" spans="2:63" s="6" customFormat="1" ht="30" customHeight="1">
      <c r="B100" s="22"/>
      <c r="C100" s="56" t="s">
        <v>102</v>
      </c>
      <c r="J100" s="102">
        <f>$BK$100</f>
        <v>0</v>
      </c>
      <c r="L100" s="22"/>
      <c r="M100" s="55"/>
      <c r="N100" s="46"/>
      <c r="O100" s="46"/>
      <c r="P100" s="103">
        <f>$P$101+$P$190</f>
        <v>0</v>
      </c>
      <c r="Q100" s="46"/>
      <c r="R100" s="103">
        <f>$R$101+$R$190</f>
        <v>41.874811650000005</v>
      </c>
      <c r="S100" s="46"/>
      <c r="T100" s="104">
        <f>$T$101+$T$190</f>
        <v>15.001638000000002</v>
      </c>
      <c r="AT100" s="6" t="s">
        <v>70</v>
      </c>
      <c r="AU100" s="6" t="s">
        <v>103</v>
      </c>
      <c r="BK100" s="105">
        <f>$BK$101+$BK$190</f>
        <v>0</v>
      </c>
    </row>
    <row r="101" spans="2:63" s="106" customFormat="1" ht="37.5" customHeight="1">
      <c r="B101" s="107"/>
      <c r="D101" s="108" t="s">
        <v>70</v>
      </c>
      <c r="E101" s="109" t="s">
        <v>129</v>
      </c>
      <c r="F101" s="109" t="s">
        <v>130</v>
      </c>
      <c r="J101" s="110">
        <f>$BK$101</f>
        <v>0</v>
      </c>
      <c r="L101" s="107"/>
      <c r="M101" s="111"/>
      <c r="P101" s="112">
        <f>$P$102+$P$135+$P$146+$P$152+$P$161+$P$165+$P$173+$P$182+$P$188</f>
        <v>0</v>
      </c>
      <c r="R101" s="112">
        <f>$R$102+$R$135+$R$146+$R$152+$R$161+$R$165+$R$173+$R$182+$R$188</f>
        <v>41.782265890000005</v>
      </c>
      <c r="T101" s="113">
        <f>$T$102+$T$135+$T$146+$T$152+$T$161+$T$165+$T$173+$T$182+$T$188</f>
        <v>14.569560000000001</v>
      </c>
      <c r="AR101" s="108" t="s">
        <v>21</v>
      </c>
      <c r="AT101" s="108" t="s">
        <v>70</v>
      </c>
      <c r="AU101" s="108" t="s">
        <v>71</v>
      </c>
      <c r="AY101" s="108" t="s">
        <v>131</v>
      </c>
      <c r="BK101" s="114">
        <f>$BK$102+$BK$135+$BK$146+$BK$152+$BK$161+$BK$165+$BK$173+$BK$182+$BK$188</f>
        <v>0</v>
      </c>
    </row>
    <row r="102" spans="2:63" s="106" customFormat="1" ht="21" customHeight="1">
      <c r="B102" s="107"/>
      <c r="D102" s="108" t="s">
        <v>70</v>
      </c>
      <c r="E102" s="115" t="s">
        <v>21</v>
      </c>
      <c r="F102" s="115" t="s">
        <v>132</v>
      </c>
      <c r="J102" s="116">
        <f>$BK$102</f>
        <v>0</v>
      </c>
      <c r="L102" s="107"/>
      <c r="M102" s="111"/>
      <c r="P102" s="112">
        <f>$P$103+$P$104+$P$105+$P$114+$P$123+$P$129</f>
        <v>0</v>
      </c>
      <c r="R102" s="112">
        <f>$R$103+$R$104+$R$105+$R$114+$R$123+$R$129</f>
        <v>0.000162</v>
      </c>
      <c r="T102" s="113">
        <f>$T$103+$T$104+$T$105+$T$114+$T$123+$T$129</f>
        <v>13.365</v>
      </c>
      <c r="AR102" s="108" t="s">
        <v>21</v>
      </c>
      <c r="AT102" s="108" t="s">
        <v>70</v>
      </c>
      <c r="AU102" s="108" t="s">
        <v>21</v>
      </c>
      <c r="AY102" s="108" t="s">
        <v>131</v>
      </c>
      <c r="BK102" s="114">
        <f>$BK$103+$BK$104+$BK$105+$BK$114+$BK$123+$BK$129</f>
        <v>0</v>
      </c>
    </row>
    <row r="103" spans="2:65" s="6" customFormat="1" ht="15.75" customHeight="1">
      <c r="B103" s="22"/>
      <c r="C103" s="117" t="s">
        <v>21</v>
      </c>
      <c r="D103" s="117" t="s">
        <v>133</v>
      </c>
      <c r="E103" s="118" t="s">
        <v>210</v>
      </c>
      <c r="F103" s="119" t="s">
        <v>211</v>
      </c>
      <c r="G103" s="120" t="s">
        <v>144</v>
      </c>
      <c r="H103" s="121">
        <v>27</v>
      </c>
      <c r="I103" s="122"/>
      <c r="J103" s="123">
        <f>ROUND($I$103*$H$103,2)</f>
        <v>0</v>
      </c>
      <c r="K103" s="119" t="s">
        <v>137</v>
      </c>
      <c r="L103" s="22"/>
      <c r="M103" s="124"/>
      <c r="N103" s="125" t="s">
        <v>42</v>
      </c>
      <c r="P103" s="126">
        <f>$O$103*$H$103</f>
        <v>0</v>
      </c>
      <c r="Q103" s="126">
        <v>0</v>
      </c>
      <c r="R103" s="126">
        <f>$Q$103*$H$103</f>
        <v>0</v>
      </c>
      <c r="S103" s="126">
        <v>0.26</v>
      </c>
      <c r="T103" s="127">
        <f>$S$103*$H$103</f>
        <v>7.0200000000000005</v>
      </c>
      <c r="AR103" s="76" t="s">
        <v>138</v>
      </c>
      <c r="AT103" s="76" t="s">
        <v>133</v>
      </c>
      <c r="AU103" s="76" t="s">
        <v>79</v>
      </c>
      <c r="AY103" s="6" t="s">
        <v>131</v>
      </c>
      <c r="BE103" s="128">
        <f>IF($N$103="základní",$J$103,0)</f>
        <v>0</v>
      </c>
      <c r="BF103" s="128">
        <f>IF($N$103="snížená",$J$103,0)</f>
        <v>0</v>
      </c>
      <c r="BG103" s="128">
        <f>IF($N$103="zákl. přenesená",$J$103,0)</f>
        <v>0</v>
      </c>
      <c r="BH103" s="128">
        <f>IF($N$103="sníž. přenesená",$J$103,0)</f>
        <v>0</v>
      </c>
      <c r="BI103" s="128">
        <f>IF($N$103="nulová",$J$103,0)</f>
        <v>0</v>
      </c>
      <c r="BJ103" s="76" t="s">
        <v>21</v>
      </c>
      <c r="BK103" s="128">
        <f>ROUND($I$103*$H$103,2)</f>
        <v>0</v>
      </c>
      <c r="BL103" s="76" t="s">
        <v>138</v>
      </c>
      <c r="BM103" s="76" t="s">
        <v>278</v>
      </c>
    </row>
    <row r="104" spans="2:65" s="6" customFormat="1" ht="15.75" customHeight="1">
      <c r="B104" s="22"/>
      <c r="C104" s="120" t="s">
        <v>79</v>
      </c>
      <c r="D104" s="120" t="s">
        <v>133</v>
      </c>
      <c r="E104" s="118" t="s">
        <v>279</v>
      </c>
      <c r="F104" s="119" t="s">
        <v>280</v>
      </c>
      <c r="G104" s="120" t="s">
        <v>144</v>
      </c>
      <c r="H104" s="121">
        <v>27</v>
      </c>
      <c r="I104" s="122"/>
      <c r="J104" s="123">
        <f>ROUND($I$104*$H$104,2)</f>
        <v>0</v>
      </c>
      <c r="K104" s="119" t="s">
        <v>137</v>
      </c>
      <c r="L104" s="22"/>
      <c r="M104" s="124"/>
      <c r="N104" s="125" t="s">
        <v>42</v>
      </c>
      <c r="P104" s="126">
        <f>$O$104*$H$104</f>
        <v>0</v>
      </c>
      <c r="Q104" s="126">
        <v>0</v>
      </c>
      <c r="R104" s="126">
        <f>$Q$104*$H$104</f>
        <v>0</v>
      </c>
      <c r="S104" s="126">
        <v>0.235</v>
      </c>
      <c r="T104" s="127">
        <f>$S$104*$H$104</f>
        <v>6.345</v>
      </c>
      <c r="AR104" s="76" t="s">
        <v>138</v>
      </c>
      <c r="AT104" s="76" t="s">
        <v>133</v>
      </c>
      <c r="AU104" s="76" t="s">
        <v>79</v>
      </c>
      <c r="AY104" s="76" t="s">
        <v>131</v>
      </c>
      <c r="BE104" s="128">
        <f>IF($N$104="základní",$J$104,0)</f>
        <v>0</v>
      </c>
      <c r="BF104" s="128">
        <f>IF($N$104="snížená",$J$104,0)</f>
        <v>0</v>
      </c>
      <c r="BG104" s="128">
        <f>IF($N$104="zákl. přenesená",$J$104,0)</f>
        <v>0</v>
      </c>
      <c r="BH104" s="128">
        <f>IF($N$104="sníž. přenesená",$J$104,0)</f>
        <v>0</v>
      </c>
      <c r="BI104" s="128">
        <f>IF($N$104="nulová",$J$104,0)</f>
        <v>0</v>
      </c>
      <c r="BJ104" s="76" t="s">
        <v>21</v>
      </c>
      <c r="BK104" s="128">
        <f>ROUND($I$104*$H$104,2)</f>
        <v>0</v>
      </c>
      <c r="BL104" s="76" t="s">
        <v>138</v>
      </c>
      <c r="BM104" s="76" t="s">
        <v>281</v>
      </c>
    </row>
    <row r="105" spans="2:63" s="106" customFormat="1" ht="23.25" customHeight="1">
      <c r="B105" s="107"/>
      <c r="D105" s="108" t="s">
        <v>70</v>
      </c>
      <c r="E105" s="115" t="s">
        <v>201</v>
      </c>
      <c r="F105" s="115" t="s">
        <v>282</v>
      </c>
      <c r="J105" s="116">
        <f>$BK$105</f>
        <v>0</v>
      </c>
      <c r="L105" s="107"/>
      <c r="M105" s="111"/>
      <c r="P105" s="112">
        <f>SUM($P$106:$P$113)</f>
        <v>0</v>
      </c>
      <c r="R105" s="112">
        <f>SUM($R$106:$R$113)</f>
        <v>0</v>
      </c>
      <c r="T105" s="113">
        <f>SUM($T$106:$T$113)</f>
        <v>0</v>
      </c>
      <c r="AR105" s="108" t="s">
        <v>21</v>
      </c>
      <c r="AT105" s="108" t="s">
        <v>70</v>
      </c>
      <c r="AU105" s="108" t="s">
        <v>79</v>
      </c>
      <c r="AY105" s="108" t="s">
        <v>131</v>
      </c>
      <c r="BK105" s="114">
        <f>SUM($BK$106:$BK$113)</f>
        <v>0</v>
      </c>
    </row>
    <row r="106" spans="2:65" s="6" customFormat="1" ht="15.75" customHeight="1">
      <c r="B106" s="22"/>
      <c r="C106" s="120" t="s">
        <v>148</v>
      </c>
      <c r="D106" s="120" t="s">
        <v>133</v>
      </c>
      <c r="E106" s="118" t="s">
        <v>283</v>
      </c>
      <c r="F106" s="119" t="s">
        <v>150</v>
      </c>
      <c r="G106" s="120" t="s">
        <v>151</v>
      </c>
      <c r="H106" s="121">
        <v>33.708</v>
      </c>
      <c r="I106" s="122"/>
      <c r="J106" s="123">
        <f>ROUND($I$106*$H$106,2)</f>
        <v>0</v>
      </c>
      <c r="K106" s="119" t="s">
        <v>137</v>
      </c>
      <c r="L106" s="22"/>
      <c r="M106" s="124"/>
      <c r="N106" s="125" t="s">
        <v>42</v>
      </c>
      <c r="P106" s="126">
        <f>$O$106*$H$106</f>
        <v>0</v>
      </c>
      <c r="Q106" s="126">
        <v>0</v>
      </c>
      <c r="R106" s="126">
        <f>$Q$106*$H$106</f>
        <v>0</v>
      </c>
      <c r="S106" s="126">
        <v>0</v>
      </c>
      <c r="T106" s="127">
        <f>$S$106*$H$106</f>
        <v>0</v>
      </c>
      <c r="AR106" s="76" t="s">
        <v>138</v>
      </c>
      <c r="AT106" s="76" t="s">
        <v>133</v>
      </c>
      <c r="AU106" s="76" t="s">
        <v>148</v>
      </c>
      <c r="AY106" s="76" t="s">
        <v>131</v>
      </c>
      <c r="BE106" s="128">
        <f>IF($N$106="základní",$J$106,0)</f>
        <v>0</v>
      </c>
      <c r="BF106" s="128">
        <f>IF($N$106="snížená",$J$106,0)</f>
        <v>0</v>
      </c>
      <c r="BG106" s="128">
        <f>IF($N$106="zákl. přenesená",$J$106,0)</f>
        <v>0</v>
      </c>
      <c r="BH106" s="128">
        <f>IF($N$106="sníž. přenesená",$J$106,0)</f>
        <v>0</v>
      </c>
      <c r="BI106" s="128">
        <f>IF($N$106="nulová",$J$106,0)</f>
        <v>0</v>
      </c>
      <c r="BJ106" s="76" t="s">
        <v>21</v>
      </c>
      <c r="BK106" s="128">
        <f>ROUND($I$106*$H$106,2)</f>
        <v>0</v>
      </c>
      <c r="BL106" s="76" t="s">
        <v>138</v>
      </c>
      <c r="BM106" s="76" t="s">
        <v>284</v>
      </c>
    </row>
    <row r="107" spans="2:51" s="6" customFormat="1" ht="15.75" customHeight="1">
      <c r="B107" s="129"/>
      <c r="D107" s="130" t="s">
        <v>140</v>
      </c>
      <c r="E107" s="131"/>
      <c r="F107" s="131" t="s">
        <v>285</v>
      </c>
      <c r="H107" s="132">
        <v>33.708</v>
      </c>
      <c r="L107" s="129"/>
      <c r="M107" s="133"/>
      <c r="T107" s="134"/>
      <c r="AT107" s="135" t="s">
        <v>140</v>
      </c>
      <c r="AU107" s="135" t="s">
        <v>148</v>
      </c>
      <c r="AV107" s="135" t="s">
        <v>79</v>
      </c>
      <c r="AW107" s="135" t="s">
        <v>103</v>
      </c>
      <c r="AX107" s="135" t="s">
        <v>21</v>
      </c>
      <c r="AY107" s="135" t="s">
        <v>131</v>
      </c>
    </row>
    <row r="108" spans="2:65" s="6" customFormat="1" ht="15.75" customHeight="1">
      <c r="B108" s="22"/>
      <c r="C108" s="117" t="s">
        <v>138</v>
      </c>
      <c r="D108" s="117" t="s">
        <v>133</v>
      </c>
      <c r="E108" s="118" t="s">
        <v>286</v>
      </c>
      <c r="F108" s="119" t="s">
        <v>287</v>
      </c>
      <c r="G108" s="120" t="s">
        <v>151</v>
      </c>
      <c r="H108" s="121">
        <v>6</v>
      </c>
      <c r="I108" s="122"/>
      <c r="J108" s="123">
        <f>ROUND($I$108*$H$108,2)</f>
        <v>0</v>
      </c>
      <c r="K108" s="119" t="s">
        <v>137</v>
      </c>
      <c r="L108" s="22"/>
      <c r="M108" s="124"/>
      <c r="N108" s="125" t="s">
        <v>42</v>
      </c>
      <c r="P108" s="126">
        <f>$O$108*$H$108</f>
        <v>0</v>
      </c>
      <c r="Q108" s="126">
        <v>0</v>
      </c>
      <c r="R108" s="126">
        <f>$Q$108*$H$108</f>
        <v>0</v>
      </c>
      <c r="S108" s="126">
        <v>0</v>
      </c>
      <c r="T108" s="127">
        <f>$S$108*$H$108</f>
        <v>0</v>
      </c>
      <c r="AR108" s="76" t="s">
        <v>138</v>
      </c>
      <c r="AT108" s="76" t="s">
        <v>133</v>
      </c>
      <c r="AU108" s="76" t="s">
        <v>148</v>
      </c>
      <c r="AY108" s="6" t="s">
        <v>131</v>
      </c>
      <c r="BE108" s="128">
        <f>IF($N$108="základní",$J$108,0)</f>
        <v>0</v>
      </c>
      <c r="BF108" s="128">
        <f>IF($N$108="snížená",$J$108,0)</f>
        <v>0</v>
      </c>
      <c r="BG108" s="128">
        <f>IF($N$108="zákl. přenesená",$J$108,0)</f>
        <v>0</v>
      </c>
      <c r="BH108" s="128">
        <f>IF($N$108="sníž. přenesená",$J$108,0)</f>
        <v>0</v>
      </c>
      <c r="BI108" s="128">
        <f>IF($N$108="nulová",$J$108,0)</f>
        <v>0</v>
      </c>
      <c r="BJ108" s="76" t="s">
        <v>21</v>
      </c>
      <c r="BK108" s="128">
        <f>ROUND($I$108*$H$108,2)</f>
        <v>0</v>
      </c>
      <c r="BL108" s="76" t="s">
        <v>138</v>
      </c>
      <c r="BM108" s="76" t="s">
        <v>288</v>
      </c>
    </row>
    <row r="109" spans="2:51" s="6" customFormat="1" ht="15.75" customHeight="1">
      <c r="B109" s="129"/>
      <c r="D109" s="130" t="s">
        <v>140</v>
      </c>
      <c r="E109" s="131"/>
      <c r="F109" s="131" t="s">
        <v>289</v>
      </c>
      <c r="H109" s="132">
        <v>6</v>
      </c>
      <c r="L109" s="129"/>
      <c r="M109" s="133"/>
      <c r="T109" s="134"/>
      <c r="AT109" s="135" t="s">
        <v>140</v>
      </c>
      <c r="AU109" s="135" t="s">
        <v>148</v>
      </c>
      <c r="AV109" s="135" t="s">
        <v>79</v>
      </c>
      <c r="AW109" s="135" t="s">
        <v>103</v>
      </c>
      <c r="AX109" s="135" t="s">
        <v>21</v>
      </c>
      <c r="AY109" s="135" t="s">
        <v>131</v>
      </c>
    </row>
    <row r="110" spans="2:65" s="6" customFormat="1" ht="15.75" customHeight="1">
      <c r="B110" s="22"/>
      <c r="C110" s="117" t="s">
        <v>157</v>
      </c>
      <c r="D110" s="117" t="s">
        <v>133</v>
      </c>
      <c r="E110" s="118" t="s">
        <v>290</v>
      </c>
      <c r="F110" s="119" t="s">
        <v>291</v>
      </c>
      <c r="G110" s="120" t="s">
        <v>151</v>
      </c>
      <c r="H110" s="121">
        <v>6</v>
      </c>
      <c r="I110" s="122"/>
      <c r="J110" s="123">
        <f>ROUND($I$110*$H$110,2)</f>
        <v>0</v>
      </c>
      <c r="K110" s="119" t="s">
        <v>137</v>
      </c>
      <c r="L110" s="22"/>
      <c r="M110" s="124"/>
      <c r="N110" s="125" t="s">
        <v>42</v>
      </c>
      <c r="P110" s="126">
        <f>$O$110*$H$110</f>
        <v>0</v>
      </c>
      <c r="Q110" s="126">
        <v>0</v>
      </c>
      <c r="R110" s="126">
        <f>$Q$110*$H$110</f>
        <v>0</v>
      </c>
      <c r="S110" s="126">
        <v>0</v>
      </c>
      <c r="T110" s="127">
        <f>$S$110*$H$110</f>
        <v>0</v>
      </c>
      <c r="AR110" s="76" t="s">
        <v>138</v>
      </c>
      <c r="AT110" s="76" t="s">
        <v>133</v>
      </c>
      <c r="AU110" s="76" t="s">
        <v>148</v>
      </c>
      <c r="AY110" s="6" t="s">
        <v>131</v>
      </c>
      <c r="BE110" s="128">
        <f>IF($N$110="základní",$J$110,0)</f>
        <v>0</v>
      </c>
      <c r="BF110" s="128">
        <f>IF($N$110="snížená",$J$110,0)</f>
        <v>0</v>
      </c>
      <c r="BG110" s="128">
        <f>IF($N$110="zákl. přenesená",$J$110,0)</f>
        <v>0</v>
      </c>
      <c r="BH110" s="128">
        <f>IF($N$110="sníž. přenesená",$J$110,0)</f>
        <v>0</v>
      </c>
      <c r="BI110" s="128">
        <f>IF($N$110="nulová",$J$110,0)</f>
        <v>0</v>
      </c>
      <c r="BJ110" s="76" t="s">
        <v>21</v>
      </c>
      <c r="BK110" s="128">
        <f>ROUND($I$110*$H$110,2)</f>
        <v>0</v>
      </c>
      <c r="BL110" s="76" t="s">
        <v>138</v>
      </c>
      <c r="BM110" s="76" t="s">
        <v>292</v>
      </c>
    </row>
    <row r="111" spans="2:65" s="6" customFormat="1" ht="15.75" customHeight="1">
      <c r="B111" s="22"/>
      <c r="C111" s="120" t="s">
        <v>163</v>
      </c>
      <c r="D111" s="120" t="s">
        <v>133</v>
      </c>
      <c r="E111" s="118" t="s">
        <v>293</v>
      </c>
      <c r="F111" s="119" t="s">
        <v>294</v>
      </c>
      <c r="G111" s="120" t="s">
        <v>151</v>
      </c>
      <c r="H111" s="121">
        <v>27.708</v>
      </c>
      <c r="I111" s="122"/>
      <c r="J111" s="123">
        <f>ROUND($I$111*$H$111,2)</f>
        <v>0</v>
      </c>
      <c r="K111" s="119" t="s">
        <v>137</v>
      </c>
      <c r="L111" s="22"/>
      <c r="M111" s="124"/>
      <c r="N111" s="125" t="s">
        <v>42</v>
      </c>
      <c r="P111" s="126">
        <f>$O$111*$H$111</f>
        <v>0</v>
      </c>
      <c r="Q111" s="126">
        <v>0</v>
      </c>
      <c r="R111" s="126">
        <f>$Q$111*$H$111</f>
        <v>0</v>
      </c>
      <c r="S111" s="126">
        <v>0</v>
      </c>
      <c r="T111" s="127">
        <f>$S$111*$H$111</f>
        <v>0</v>
      </c>
      <c r="AR111" s="76" t="s">
        <v>138</v>
      </c>
      <c r="AT111" s="76" t="s">
        <v>133</v>
      </c>
      <c r="AU111" s="76" t="s">
        <v>148</v>
      </c>
      <c r="AY111" s="76" t="s">
        <v>131</v>
      </c>
      <c r="BE111" s="128">
        <f>IF($N$111="základní",$J$111,0)</f>
        <v>0</v>
      </c>
      <c r="BF111" s="128">
        <f>IF($N$111="snížená",$J$111,0)</f>
        <v>0</v>
      </c>
      <c r="BG111" s="128">
        <f>IF($N$111="zákl. přenesená",$J$111,0)</f>
        <v>0</v>
      </c>
      <c r="BH111" s="128">
        <f>IF($N$111="sníž. přenesená",$J$111,0)</f>
        <v>0</v>
      </c>
      <c r="BI111" s="128">
        <f>IF($N$111="nulová",$J$111,0)</f>
        <v>0</v>
      </c>
      <c r="BJ111" s="76" t="s">
        <v>21</v>
      </c>
      <c r="BK111" s="128">
        <f>ROUND($I$111*$H$111,2)</f>
        <v>0</v>
      </c>
      <c r="BL111" s="76" t="s">
        <v>138</v>
      </c>
      <c r="BM111" s="76" t="s">
        <v>295</v>
      </c>
    </row>
    <row r="112" spans="2:51" s="6" customFormat="1" ht="15.75" customHeight="1">
      <c r="B112" s="129"/>
      <c r="D112" s="130" t="s">
        <v>140</v>
      </c>
      <c r="E112" s="131"/>
      <c r="F112" s="131" t="s">
        <v>296</v>
      </c>
      <c r="H112" s="132">
        <v>27.708</v>
      </c>
      <c r="L112" s="129"/>
      <c r="M112" s="133"/>
      <c r="T112" s="134"/>
      <c r="AT112" s="135" t="s">
        <v>140</v>
      </c>
      <c r="AU112" s="135" t="s">
        <v>148</v>
      </c>
      <c r="AV112" s="135" t="s">
        <v>79</v>
      </c>
      <c r="AW112" s="135" t="s">
        <v>103</v>
      </c>
      <c r="AX112" s="135" t="s">
        <v>21</v>
      </c>
      <c r="AY112" s="135" t="s">
        <v>131</v>
      </c>
    </row>
    <row r="113" spans="2:65" s="6" customFormat="1" ht="15.75" customHeight="1">
      <c r="B113" s="22"/>
      <c r="C113" s="117" t="s">
        <v>167</v>
      </c>
      <c r="D113" s="117" t="s">
        <v>133</v>
      </c>
      <c r="E113" s="118" t="s">
        <v>297</v>
      </c>
      <c r="F113" s="119" t="s">
        <v>298</v>
      </c>
      <c r="G113" s="120" t="s">
        <v>151</v>
      </c>
      <c r="H113" s="121">
        <v>27.708</v>
      </c>
      <c r="I113" s="122"/>
      <c r="J113" s="123">
        <f>ROUND($I$113*$H$113,2)</f>
        <v>0</v>
      </c>
      <c r="K113" s="119" t="s">
        <v>137</v>
      </c>
      <c r="L113" s="22"/>
      <c r="M113" s="124"/>
      <c r="N113" s="125" t="s">
        <v>42</v>
      </c>
      <c r="P113" s="126">
        <f>$O$113*$H$113</f>
        <v>0</v>
      </c>
      <c r="Q113" s="126">
        <v>0</v>
      </c>
      <c r="R113" s="126">
        <f>$Q$113*$H$113</f>
        <v>0</v>
      </c>
      <c r="S113" s="126">
        <v>0</v>
      </c>
      <c r="T113" s="127">
        <f>$S$113*$H$113</f>
        <v>0</v>
      </c>
      <c r="AR113" s="76" t="s">
        <v>138</v>
      </c>
      <c r="AT113" s="76" t="s">
        <v>133</v>
      </c>
      <c r="AU113" s="76" t="s">
        <v>148</v>
      </c>
      <c r="AY113" s="6" t="s">
        <v>131</v>
      </c>
      <c r="BE113" s="128">
        <f>IF($N$113="základní",$J$113,0)</f>
        <v>0</v>
      </c>
      <c r="BF113" s="128">
        <f>IF($N$113="snížená",$J$113,0)</f>
        <v>0</v>
      </c>
      <c r="BG113" s="128">
        <f>IF($N$113="zákl. přenesená",$J$113,0)</f>
        <v>0</v>
      </c>
      <c r="BH113" s="128">
        <f>IF($N$113="sníž. přenesená",$J$113,0)</f>
        <v>0</v>
      </c>
      <c r="BI113" s="128">
        <f>IF($N$113="nulová",$J$113,0)</f>
        <v>0</v>
      </c>
      <c r="BJ113" s="76" t="s">
        <v>21</v>
      </c>
      <c r="BK113" s="128">
        <f>ROUND($I$113*$H$113,2)</f>
        <v>0</v>
      </c>
      <c r="BL113" s="76" t="s">
        <v>138</v>
      </c>
      <c r="BM113" s="76" t="s">
        <v>299</v>
      </c>
    </row>
    <row r="114" spans="2:63" s="106" customFormat="1" ht="23.25" customHeight="1">
      <c r="B114" s="107"/>
      <c r="D114" s="108" t="s">
        <v>70</v>
      </c>
      <c r="E114" s="115" t="s">
        <v>161</v>
      </c>
      <c r="F114" s="115" t="s">
        <v>162</v>
      </c>
      <c r="J114" s="116">
        <f>$BK$114</f>
        <v>0</v>
      </c>
      <c r="L114" s="107"/>
      <c r="M114" s="111"/>
      <c r="P114" s="112">
        <f>SUM($P$115:$P$122)</f>
        <v>0</v>
      </c>
      <c r="R114" s="112">
        <f>SUM($R$115:$R$122)</f>
        <v>0</v>
      </c>
      <c r="T114" s="113">
        <f>SUM($T$115:$T$122)</f>
        <v>0</v>
      </c>
      <c r="AR114" s="108" t="s">
        <v>21</v>
      </c>
      <c r="AT114" s="108" t="s">
        <v>70</v>
      </c>
      <c r="AU114" s="108" t="s">
        <v>79</v>
      </c>
      <c r="AY114" s="108" t="s">
        <v>131</v>
      </c>
      <c r="BK114" s="114">
        <f>SUM($BK$115:$BK$122)</f>
        <v>0</v>
      </c>
    </row>
    <row r="115" spans="2:65" s="6" customFormat="1" ht="15.75" customHeight="1">
      <c r="B115" s="22"/>
      <c r="C115" s="120" t="s">
        <v>172</v>
      </c>
      <c r="D115" s="120" t="s">
        <v>133</v>
      </c>
      <c r="E115" s="118" t="s">
        <v>300</v>
      </c>
      <c r="F115" s="119" t="s">
        <v>301</v>
      </c>
      <c r="G115" s="120" t="s">
        <v>151</v>
      </c>
      <c r="H115" s="121">
        <v>11.335</v>
      </c>
      <c r="I115" s="122"/>
      <c r="J115" s="123">
        <f>ROUND($I$115*$H$115,2)</f>
        <v>0</v>
      </c>
      <c r="K115" s="119" t="s">
        <v>137</v>
      </c>
      <c r="L115" s="22"/>
      <c r="M115" s="124"/>
      <c r="N115" s="125" t="s">
        <v>42</v>
      </c>
      <c r="P115" s="126">
        <f>$O$115*$H$115</f>
        <v>0</v>
      </c>
      <c r="Q115" s="126">
        <v>0</v>
      </c>
      <c r="R115" s="126">
        <f>$Q$115*$H$115</f>
        <v>0</v>
      </c>
      <c r="S115" s="126">
        <v>0</v>
      </c>
      <c r="T115" s="127">
        <f>$S$115*$H$115</f>
        <v>0</v>
      </c>
      <c r="AR115" s="76" t="s">
        <v>138</v>
      </c>
      <c r="AT115" s="76" t="s">
        <v>133</v>
      </c>
      <c r="AU115" s="76" t="s">
        <v>148</v>
      </c>
      <c r="AY115" s="76" t="s">
        <v>131</v>
      </c>
      <c r="BE115" s="128">
        <f>IF($N$115="základní",$J$115,0)</f>
        <v>0</v>
      </c>
      <c r="BF115" s="128">
        <f>IF($N$115="snížená",$J$115,0)</f>
        <v>0</v>
      </c>
      <c r="BG115" s="128">
        <f>IF($N$115="zákl. přenesená",$J$115,0)</f>
        <v>0</v>
      </c>
      <c r="BH115" s="128">
        <f>IF($N$115="sníž. přenesená",$J$115,0)</f>
        <v>0</v>
      </c>
      <c r="BI115" s="128">
        <f>IF($N$115="nulová",$J$115,0)</f>
        <v>0</v>
      </c>
      <c r="BJ115" s="76" t="s">
        <v>21</v>
      </c>
      <c r="BK115" s="128">
        <f>ROUND($I$115*$H$115,2)</f>
        <v>0</v>
      </c>
      <c r="BL115" s="76" t="s">
        <v>138</v>
      </c>
      <c r="BM115" s="76" t="s">
        <v>302</v>
      </c>
    </row>
    <row r="116" spans="2:51" s="6" customFormat="1" ht="15.75" customHeight="1">
      <c r="B116" s="129"/>
      <c r="D116" s="130" t="s">
        <v>140</v>
      </c>
      <c r="E116" s="131"/>
      <c r="F116" s="131" t="s">
        <v>303</v>
      </c>
      <c r="H116" s="132">
        <v>11.335</v>
      </c>
      <c r="L116" s="129"/>
      <c r="M116" s="133"/>
      <c r="T116" s="134"/>
      <c r="AT116" s="135" t="s">
        <v>140</v>
      </c>
      <c r="AU116" s="135" t="s">
        <v>148</v>
      </c>
      <c r="AV116" s="135" t="s">
        <v>79</v>
      </c>
      <c r="AW116" s="135" t="s">
        <v>103</v>
      </c>
      <c r="AX116" s="135" t="s">
        <v>21</v>
      </c>
      <c r="AY116" s="135" t="s">
        <v>131</v>
      </c>
    </row>
    <row r="117" spans="2:65" s="6" customFormat="1" ht="15.75" customHeight="1">
      <c r="B117" s="22"/>
      <c r="C117" s="117" t="s">
        <v>176</v>
      </c>
      <c r="D117" s="117" t="s">
        <v>133</v>
      </c>
      <c r="E117" s="118" t="s">
        <v>164</v>
      </c>
      <c r="F117" s="119" t="s">
        <v>165</v>
      </c>
      <c r="G117" s="120" t="s">
        <v>151</v>
      </c>
      <c r="H117" s="121">
        <v>11.335</v>
      </c>
      <c r="I117" s="122"/>
      <c r="J117" s="123">
        <f>ROUND($I$117*$H$117,2)</f>
        <v>0</v>
      </c>
      <c r="K117" s="119" t="s">
        <v>137</v>
      </c>
      <c r="L117" s="22"/>
      <c r="M117" s="124"/>
      <c r="N117" s="125" t="s">
        <v>42</v>
      </c>
      <c r="P117" s="126">
        <f>$O$117*$H$117</f>
        <v>0</v>
      </c>
      <c r="Q117" s="126">
        <v>0</v>
      </c>
      <c r="R117" s="126">
        <f>$Q$117*$H$117</f>
        <v>0</v>
      </c>
      <c r="S117" s="126">
        <v>0</v>
      </c>
      <c r="T117" s="127">
        <f>$S$117*$H$117</f>
        <v>0</v>
      </c>
      <c r="AR117" s="76" t="s">
        <v>138</v>
      </c>
      <c r="AT117" s="76" t="s">
        <v>133</v>
      </c>
      <c r="AU117" s="76" t="s">
        <v>148</v>
      </c>
      <c r="AY117" s="6" t="s">
        <v>131</v>
      </c>
      <c r="BE117" s="128">
        <f>IF($N$117="základní",$J$117,0)</f>
        <v>0</v>
      </c>
      <c r="BF117" s="128">
        <f>IF($N$117="snížená",$J$117,0)</f>
        <v>0</v>
      </c>
      <c r="BG117" s="128">
        <f>IF($N$117="zákl. přenesená",$J$117,0)</f>
        <v>0</v>
      </c>
      <c r="BH117" s="128">
        <f>IF($N$117="sníž. přenesená",$J$117,0)</f>
        <v>0</v>
      </c>
      <c r="BI117" s="128">
        <f>IF($N$117="nulová",$J$117,0)</f>
        <v>0</v>
      </c>
      <c r="BJ117" s="76" t="s">
        <v>21</v>
      </c>
      <c r="BK117" s="128">
        <f>ROUND($I$117*$H$117,2)</f>
        <v>0</v>
      </c>
      <c r="BL117" s="76" t="s">
        <v>138</v>
      </c>
      <c r="BM117" s="76" t="s">
        <v>304</v>
      </c>
    </row>
    <row r="118" spans="2:65" s="6" customFormat="1" ht="15.75" customHeight="1">
      <c r="B118" s="22"/>
      <c r="C118" s="120" t="s">
        <v>26</v>
      </c>
      <c r="D118" s="120" t="s">
        <v>133</v>
      </c>
      <c r="E118" s="118" t="s">
        <v>168</v>
      </c>
      <c r="F118" s="119" t="s">
        <v>169</v>
      </c>
      <c r="G118" s="120" t="s">
        <v>151</v>
      </c>
      <c r="H118" s="121">
        <v>113.35</v>
      </c>
      <c r="I118" s="122"/>
      <c r="J118" s="123">
        <f>ROUND($I$118*$H$118,2)</f>
        <v>0</v>
      </c>
      <c r="K118" s="119" t="s">
        <v>137</v>
      </c>
      <c r="L118" s="22"/>
      <c r="M118" s="124"/>
      <c r="N118" s="125" t="s">
        <v>42</v>
      </c>
      <c r="P118" s="126">
        <f>$O$118*$H$118</f>
        <v>0</v>
      </c>
      <c r="Q118" s="126">
        <v>0</v>
      </c>
      <c r="R118" s="126">
        <f>$Q$118*$H$118</f>
        <v>0</v>
      </c>
      <c r="S118" s="126">
        <v>0</v>
      </c>
      <c r="T118" s="127">
        <f>$S$118*$H$118</f>
        <v>0</v>
      </c>
      <c r="AR118" s="76" t="s">
        <v>138</v>
      </c>
      <c r="AT118" s="76" t="s">
        <v>133</v>
      </c>
      <c r="AU118" s="76" t="s">
        <v>148</v>
      </c>
      <c r="AY118" s="76" t="s">
        <v>131</v>
      </c>
      <c r="BE118" s="128">
        <f>IF($N$118="základní",$J$118,0)</f>
        <v>0</v>
      </c>
      <c r="BF118" s="128">
        <f>IF($N$118="snížená",$J$118,0)</f>
        <v>0</v>
      </c>
      <c r="BG118" s="128">
        <f>IF($N$118="zákl. přenesená",$J$118,0)</f>
        <v>0</v>
      </c>
      <c r="BH118" s="128">
        <f>IF($N$118="sníž. přenesená",$J$118,0)</f>
        <v>0</v>
      </c>
      <c r="BI118" s="128">
        <f>IF($N$118="nulová",$J$118,0)</f>
        <v>0</v>
      </c>
      <c r="BJ118" s="76" t="s">
        <v>21</v>
      </c>
      <c r="BK118" s="128">
        <f>ROUND($I$118*$H$118,2)</f>
        <v>0</v>
      </c>
      <c r="BL118" s="76" t="s">
        <v>138</v>
      </c>
      <c r="BM118" s="76" t="s">
        <v>305</v>
      </c>
    </row>
    <row r="119" spans="2:51" s="6" customFormat="1" ht="15.75" customHeight="1">
      <c r="B119" s="129"/>
      <c r="D119" s="136" t="s">
        <v>140</v>
      </c>
      <c r="F119" s="131" t="s">
        <v>306</v>
      </c>
      <c r="H119" s="132">
        <v>113.35</v>
      </c>
      <c r="L119" s="129"/>
      <c r="M119" s="133"/>
      <c r="T119" s="134"/>
      <c r="AT119" s="135" t="s">
        <v>140</v>
      </c>
      <c r="AU119" s="135" t="s">
        <v>148</v>
      </c>
      <c r="AV119" s="135" t="s">
        <v>79</v>
      </c>
      <c r="AW119" s="135" t="s">
        <v>71</v>
      </c>
      <c r="AX119" s="135" t="s">
        <v>21</v>
      </c>
      <c r="AY119" s="135" t="s">
        <v>131</v>
      </c>
    </row>
    <row r="120" spans="2:65" s="6" customFormat="1" ht="15.75" customHeight="1">
      <c r="B120" s="22"/>
      <c r="C120" s="117" t="s">
        <v>190</v>
      </c>
      <c r="D120" s="117" t="s">
        <v>133</v>
      </c>
      <c r="E120" s="118" t="s">
        <v>173</v>
      </c>
      <c r="F120" s="119" t="s">
        <v>174</v>
      </c>
      <c r="G120" s="120" t="s">
        <v>151</v>
      </c>
      <c r="H120" s="121">
        <v>11.335</v>
      </c>
      <c r="I120" s="122"/>
      <c r="J120" s="123">
        <f>ROUND($I$120*$H$120,2)</f>
        <v>0</v>
      </c>
      <c r="K120" s="119" t="s">
        <v>137</v>
      </c>
      <c r="L120" s="22"/>
      <c r="M120" s="124"/>
      <c r="N120" s="125" t="s">
        <v>42</v>
      </c>
      <c r="P120" s="126">
        <f>$O$120*$H$120</f>
        <v>0</v>
      </c>
      <c r="Q120" s="126">
        <v>0</v>
      </c>
      <c r="R120" s="126">
        <f>$Q$120*$H$120</f>
        <v>0</v>
      </c>
      <c r="S120" s="126">
        <v>0</v>
      </c>
      <c r="T120" s="127">
        <f>$S$120*$H$120</f>
        <v>0</v>
      </c>
      <c r="AR120" s="76" t="s">
        <v>138</v>
      </c>
      <c r="AT120" s="76" t="s">
        <v>133</v>
      </c>
      <c r="AU120" s="76" t="s">
        <v>148</v>
      </c>
      <c r="AY120" s="6" t="s">
        <v>131</v>
      </c>
      <c r="BE120" s="128">
        <f>IF($N$120="základní",$J$120,0)</f>
        <v>0</v>
      </c>
      <c r="BF120" s="128">
        <f>IF($N$120="snížená",$J$120,0)</f>
        <v>0</v>
      </c>
      <c r="BG120" s="128">
        <f>IF($N$120="zákl. přenesená",$J$120,0)</f>
        <v>0</v>
      </c>
      <c r="BH120" s="128">
        <f>IF($N$120="sníž. přenesená",$J$120,0)</f>
        <v>0</v>
      </c>
      <c r="BI120" s="128">
        <f>IF($N$120="nulová",$J$120,0)</f>
        <v>0</v>
      </c>
      <c r="BJ120" s="76" t="s">
        <v>21</v>
      </c>
      <c r="BK120" s="128">
        <f>ROUND($I$120*$H$120,2)</f>
        <v>0</v>
      </c>
      <c r="BL120" s="76" t="s">
        <v>138</v>
      </c>
      <c r="BM120" s="76" t="s">
        <v>307</v>
      </c>
    </row>
    <row r="121" spans="2:65" s="6" customFormat="1" ht="15.75" customHeight="1">
      <c r="B121" s="22"/>
      <c r="C121" s="120" t="s">
        <v>146</v>
      </c>
      <c r="D121" s="120" t="s">
        <v>133</v>
      </c>
      <c r="E121" s="118" t="s">
        <v>177</v>
      </c>
      <c r="F121" s="119" t="s">
        <v>178</v>
      </c>
      <c r="G121" s="120" t="s">
        <v>179</v>
      </c>
      <c r="H121" s="121">
        <v>20.403</v>
      </c>
      <c r="I121" s="122"/>
      <c r="J121" s="123">
        <f>ROUND($I$121*$H$121,2)</f>
        <v>0</v>
      </c>
      <c r="K121" s="119" t="s">
        <v>137</v>
      </c>
      <c r="L121" s="22"/>
      <c r="M121" s="124"/>
      <c r="N121" s="125" t="s">
        <v>42</v>
      </c>
      <c r="P121" s="126">
        <f>$O$121*$H$121</f>
        <v>0</v>
      </c>
      <c r="Q121" s="126">
        <v>0</v>
      </c>
      <c r="R121" s="126">
        <f>$Q$121*$H$121</f>
        <v>0</v>
      </c>
      <c r="S121" s="126">
        <v>0</v>
      </c>
      <c r="T121" s="127">
        <f>$S$121*$H$121</f>
        <v>0</v>
      </c>
      <c r="AR121" s="76" t="s">
        <v>138</v>
      </c>
      <c r="AT121" s="76" t="s">
        <v>133</v>
      </c>
      <c r="AU121" s="76" t="s">
        <v>148</v>
      </c>
      <c r="AY121" s="76" t="s">
        <v>131</v>
      </c>
      <c r="BE121" s="128">
        <f>IF($N$121="základní",$J$121,0)</f>
        <v>0</v>
      </c>
      <c r="BF121" s="128">
        <f>IF($N$121="snížená",$J$121,0)</f>
        <v>0</v>
      </c>
      <c r="BG121" s="128">
        <f>IF($N$121="zákl. přenesená",$J$121,0)</f>
        <v>0</v>
      </c>
      <c r="BH121" s="128">
        <f>IF($N$121="sníž. přenesená",$J$121,0)</f>
        <v>0</v>
      </c>
      <c r="BI121" s="128">
        <f>IF($N$121="nulová",$J$121,0)</f>
        <v>0</v>
      </c>
      <c r="BJ121" s="76" t="s">
        <v>21</v>
      </c>
      <c r="BK121" s="128">
        <f>ROUND($I$121*$H$121,2)</f>
        <v>0</v>
      </c>
      <c r="BL121" s="76" t="s">
        <v>138</v>
      </c>
      <c r="BM121" s="76" t="s">
        <v>308</v>
      </c>
    </row>
    <row r="122" spans="2:51" s="6" customFormat="1" ht="15.75" customHeight="1">
      <c r="B122" s="129"/>
      <c r="D122" s="136" t="s">
        <v>140</v>
      </c>
      <c r="F122" s="131" t="s">
        <v>309</v>
      </c>
      <c r="H122" s="132">
        <v>20.403</v>
      </c>
      <c r="L122" s="129"/>
      <c r="M122" s="133"/>
      <c r="T122" s="134"/>
      <c r="AT122" s="135" t="s">
        <v>140</v>
      </c>
      <c r="AU122" s="135" t="s">
        <v>148</v>
      </c>
      <c r="AV122" s="135" t="s">
        <v>79</v>
      </c>
      <c r="AW122" s="135" t="s">
        <v>71</v>
      </c>
      <c r="AX122" s="135" t="s">
        <v>21</v>
      </c>
      <c r="AY122" s="135" t="s">
        <v>131</v>
      </c>
    </row>
    <row r="123" spans="2:63" s="106" customFormat="1" ht="23.25" customHeight="1">
      <c r="B123" s="107"/>
      <c r="D123" s="108" t="s">
        <v>70</v>
      </c>
      <c r="E123" s="115" t="s">
        <v>216</v>
      </c>
      <c r="F123" s="115" t="s">
        <v>310</v>
      </c>
      <c r="J123" s="116">
        <f>$BK$123</f>
        <v>0</v>
      </c>
      <c r="L123" s="107"/>
      <c r="M123" s="111"/>
      <c r="P123" s="112">
        <f>SUM($P$124:$P$128)</f>
        <v>0</v>
      </c>
      <c r="R123" s="112">
        <f>SUM($R$124:$R$128)</f>
        <v>0</v>
      </c>
      <c r="T123" s="113">
        <f>SUM($T$124:$T$128)</f>
        <v>0</v>
      </c>
      <c r="AR123" s="108" t="s">
        <v>21</v>
      </c>
      <c r="AT123" s="108" t="s">
        <v>70</v>
      </c>
      <c r="AU123" s="108" t="s">
        <v>79</v>
      </c>
      <c r="AY123" s="108" t="s">
        <v>131</v>
      </c>
      <c r="BK123" s="114">
        <f>SUM($BK$124:$BK$128)</f>
        <v>0</v>
      </c>
    </row>
    <row r="124" spans="2:65" s="6" customFormat="1" ht="15.75" customHeight="1">
      <c r="B124" s="22"/>
      <c r="C124" s="117" t="s">
        <v>201</v>
      </c>
      <c r="D124" s="117" t="s">
        <v>133</v>
      </c>
      <c r="E124" s="118" t="s">
        <v>311</v>
      </c>
      <c r="F124" s="119" t="s">
        <v>312</v>
      </c>
      <c r="G124" s="120" t="s">
        <v>151</v>
      </c>
      <c r="H124" s="121">
        <v>6</v>
      </c>
      <c r="I124" s="122"/>
      <c r="J124" s="123">
        <f>ROUND($I$124*$H$124,2)</f>
        <v>0</v>
      </c>
      <c r="K124" s="119" t="s">
        <v>137</v>
      </c>
      <c r="L124" s="22"/>
      <c r="M124" s="124"/>
      <c r="N124" s="125" t="s">
        <v>42</v>
      </c>
      <c r="P124" s="126">
        <f>$O$124*$H$124</f>
        <v>0</v>
      </c>
      <c r="Q124" s="126">
        <v>0</v>
      </c>
      <c r="R124" s="126">
        <f>$Q$124*$H$124</f>
        <v>0</v>
      </c>
      <c r="S124" s="126">
        <v>0</v>
      </c>
      <c r="T124" s="127">
        <f>$S$124*$H$124</f>
        <v>0</v>
      </c>
      <c r="AR124" s="76" t="s">
        <v>138</v>
      </c>
      <c r="AT124" s="76" t="s">
        <v>133</v>
      </c>
      <c r="AU124" s="76" t="s">
        <v>148</v>
      </c>
      <c r="AY124" s="6" t="s">
        <v>131</v>
      </c>
      <c r="BE124" s="128">
        <f>IF($N$124="základní",$J$124,0)</f>
        <v>0</v>
      </c>
      <c r="BF124" s="128">
        <f>IF($N$124="snížená",$J$124,0)</f>
        <v>0</v>
      </c>
      <c r="BG124" s="128">
        <f>IF($N$124="zákl. přenesená",$J$124,0)</f>
        <v>0</v>
      </c>
      <c r="BH124" s="128">
        <f>IF($N$124="sníž. přenesená",$J$124,0)</f>
        <v>0</v>
      </c>
      <c r="BI124" s="128">
        <f>IF($N$124="nulová",$J$124,0)</f>
        <v>0</v>
      </c>
      <c r="BJ124" s="76" t="s">
        <v>21</v>
      </c>
      <c r="BK124" s="128">
        <f>ROUND($I$124*$H$124,2)</f>
        <v>0</v>
      </c>
      <c r="BL124" s="76" t="s">
        <v>138</v>
      </c>
      <c r="BM124" s="76" t="s">
        <v>313</v>
      </c>
    </row>
    <row r="125" spans="2:51" s="6" customFormat="1" ht="15.75" customHeight="1">
      <c r="B125" s="129"/>
      <c r="D125" s="130" t="s">
        <v>140</v>
      </c>
      <c r="E125" s="131"/>
      <c r="F125" s="131" t="s">
        <v>289</v>
      </c>
      <c r="H125" s="132">
        <v>6</v>
      </c>
      <c r="L125" s="129"/>
      <c r="M125" s="133"/>
      <c r="T125" s="134"/>
      <c r="AT125" s="135" t="s">
        <v>140</v>
      </c>
      <c r="AU125" s="135" t="s">
        <v>148</v>
      </c>
      <c r="AV125" s="135" t="s">
        <v>79</v>
      </c>
      <c r="AW125" s="135" t="s">
        <v>103</v>
      </c>
      <c r="AX125" s="135" t="s">
        <v>21</v>
      </c>
      <c r="AY125" s="135" t="s">
        <v>131</v>
      </c>
    </row>
    <row r="126" spans="2:65" s="6" customFormat="1" ht="15.75" customHeight="1">
      <c r="B126" s="22"/>
      <c r="C126" s="117" t="s">
        <v>205</v>
      </c>
      <c r="D126" s="117" t="s">
        <v>133</v>
      </c>
      <c r="E126" s="118" t="s">
        <v>314</v>
      </c>
      <c r="F126" s="119" t="s">
        <v>315</v>
      </c>
      <c r="G126" s="120" t="s">
        <v>151</v>
      </c>
      <c r="H126" s="121">
        <v>6</v>
      </c>
      <c r="I126" s="122"/>
      <c r="J126" s="123">
        <f>ROUND($I$126*$H$126,2)</f>
        <v>0</v>
      </c>
      <c r="K126" s="119" t="s">
        <v>137</v>
      </c>
      <c r="L126" s="22"/>
      <c r="M126" s="124"/>
      <c r="N126" s="125" t="s">
        <v>42</v>
      </c>
      <c r="P126" s="126">
        <f>$O$126*$H$126</f>
        <v>0</v>
      </c>
      <c r="Q126" s="126">
        <v>0</v>
      </c>
      <c r="R126" s="126">
        <f>$Q$126*$H$126</f>
        <v>0</v>
      </c>
      <c r="S126" s="126">
        <v>0</v>
      </c>
      <c r="T126" s="127">
        <f>$S$126*$H$126</f>
        <v>0</v>
      </c>
      <c r="AR126" s="76" t="s">
        <v>138</v>
      </c>
      <c r="AT126" s="76" t="s">
        <v>133</v>
      </c>
      <c r="AU126" s="76" t="s">
        <v>148</v>
      </c>
      <c r="AY126" s="6" t="s">
        <v>131</v>
      </c>
      <c r="BE126" s="128">
        <f>IF($N$126="základní",$J$126,0)</f>
        <v>0</v>
      </c>
      <c r="BF126" s="128">
        <f>IF($N$126="snížená",$J$126,0)</f>
        <v>0</v>
      </c>
      <c r="BG126" s="128">
        <f>IF($N$126="zákl. přenesená",$J$126,0)</f>
        <v>0</v>
      </c>
      <c r="BH126" s="128">
        <f>IF($N$126="sníž. přenesená",$J$126,0)</f>
        <v>0</v>
      </c>
      <c r="BI126" s="128">
        <f>IF($N$126="nulová",$J$126,0)</f>
        <v>0</v>
      </c>
      <c r="BJ126" s="76" t="s">
        <v>21</v>
      </c>
      <c r="BK126" s="128">
        <f>ROUND($I$126*$H$126,2)</f>
        <v>0</v>
      </c>
      <c r="BL126" s="76" t="s">
        <v>138</v>
      </c>
      <c r="BM126" s="76" t="s">
        <v>316</v>
      </c>
    </row>
    <row r="127" spans="2:65" s="6" customFormat="1" ht="15.75" customHeight="1">
      <c r="B127" s="22"/>
      <c r="C127" s="120" t="s">
        <v>8</v>
      </c>
      <c r="D127" s="120" t="s">
        <v>133</v>
      </c>
      <c r="E127" s="118" t="s">
        <v>317</v>
      </c>
      <c r="F127" s="119" t="s">
        <v>318</v>
      </c>
      <c r="G127" s="120" t="s">
        <v>151</v>
      </c>
      <c r="H127" s="121">
        <v>16.373</v>
      </c>
      <c r="I127" s="122"/>
      <c r="J127" s="123">
        <f>ROUND($I$127*$H$127,2)</f>
        <v>0</v>
      </c>
      <c r="K127" s="119" t="s">
        <v>137</v>
      </c>
      <c r="L127" s="22"/>
      <c r="M127" s="124"/>
      <c r="N127" s="125" t="s">
        <v>42</v>
      </c>
      <c r="P127" s="126">
        <f>$O$127*$H$127</f>
        <v>0</v>
      </c>
      <c r="Q127" s="126">
        <v>0</v>
      </c>
      <c r="R127" s="126">
        <f>$Q$127*$H$127</f>
        <v>0</v>
      </c>
      <c r="S127" s="126">
        <v>0</v>
      </c>
      <c r="T127" s="127">
        <f>$S$127*$H$127</f>
        <v>0</v>
      </c>
      <c r="AR127" s="76" t="s">
        <v>138</v>
      </c>
      <c r="AT127" s="76" t="s">
        <v>133</v>
      </c>
      <c r="AU127" s="76" t="s">
        <v>148</v>
      </c>
      <c r="AY127" s="76" t="s">
        <v>131</v>
      </c>
      <c r="BE127" s="128">
        <f>IF($N$127="základní",$J$127,0)</f>
        <v>0</v>
      </c>
      <c r="BF127" s="128">
        <f>IF($N$127="snížená",$J$127,0)</f>
        <v>0</v>
      </c>
      <c r="BG127" s="128">
        <f>IF($N$127="zákl. přenesená",$J$127,0)</f>
        <v>0</v>
      </c>
      <c r="BH127" s="128">
        <f>IF($N$127="sníž. přenesená",$J$127,0)</f>
        <v>0</v>
      </c>
      <c r="BI127" s="128">
        <f>IF($N$127="nulová",$J$127,0)</f>
        <v>0</v>
      </c>
      <c r="BJ127" s="76" t="s">
        <v>21</v>
      </c>
      <c r="BK127" s="128">
        <f>ROUND($I$127*$H$127,2)</f>
        <v>0</v>
      </c>
      <c r="BL127" s="76" t="s">
        <v>138</v>
      </c>
      <c r="BM127" s="76" t="s">
        <v>319</v>
      </c>
    </row>
    <row r="128" spans="2:51" s="6" customFormat="1" ht="15.75" customHeight="1">
      <c r="B128" s="129"/>
      <c r="D128" s="130" t="s">
        <v>140</v>
      </c>
      <c r="E128" s="131"/>
      <c r="F128" s="131" t="s">
        <v>320</v>
      </c>
      <c r="H128" s="132">
        <v>16.373</v>
      </c>
      <c r="L128" s="129"/>
      <c r="M128" s="133"/>
      <c r="T128" s="134"/>
      <c r="AT128" s="135" t="s">
        <v>140</v>
      </c>
      <c r="AU128" s="135" t="s">
        <v>148</v>
      </c>
      <c r="AV128" s="135" t="s">
        <v>79</v>
      </c>
      <c r="AW128" s="135" t="s">
        <v>103</v>
      </c>
      <c r="AX128" s="135" t="s">
        <v>21</v>
      </c>
      <c r="AY128" s="135" t="s">
        <v>131</v>
      </c>
    </row>
    <row r="129" spans="2:63" s="106" customFormat="1" ht="23.25" customHeight="1">
      <c r="B129" s="107"/>
      <c r="D129" s="108" t="s">
        <v>70</v>
      </c>
      <c r="E129" s="115" t="s">
        <v>182</v>
      </c>
      <c r="F129" s="115" t="s">
        <v>183</v>
      </c>
      <c r="J129" s="116">
        <f>$BK$129</f>
        <v>0</v>
      </c>
      <c r="L129" s="107"/>
      <c r="M129" s="111"/>
      <c r="P129" s="112">
        <f>SUM($P$130:$P$134)</f>
        <v>0</v>
      </c>
      <c r="R129" s="112">
        <f>SUM($R$130:$R$134)</f>
        <v>0.000162</v>
      </c>
      <c r="T129" s="113">
        <f>SUM($T$130:$T$134)</f>
        <v>0</v>
      </c>
      <c r="AR129" s="108" t="s">
        <v>21</v>
      </c>
      <c r="AT129" s="108" t="s">
        <v>70</v>
      </c>
      <c r="AU129" s="108" t="s">
        <v>79</v>
      </c>
      <c r="AY129" s="108" t="s">
        <v>131</v>
      </c>
      <c r="BK129" s="114">
        <f>SUM($BK$130:$BK$134)</f>
        <v>0</v>
      </c>
    </row>
    <row r="130" spans="2:65" s="6" customFormat="1" ht="15.75" customHeight="1">
      <c r="B130" s="22"/>
      <c r="C130" s="117" t="s">
        <v>161</v>
      </c>
      <c r="D130" s="117" t="s">
        <v>133</v>
      </c>
      <c r="E130" s="118" t="s">
        <v>184</v>
      </c>
      <c r="F130" s="119" t="s">
        <v>185</v>
      </c>
      <c r="G130" s="120" t="s">
        <v>144</v>
      </c>
      <c r="H130" s="121">
        <v>10.774</v>
      </c>
      <c r="I130" s="122"/>
      <c r="J130" s="123">
        <f>ROUND($I$130*$H$130,2)</f>
        <v>0</v>
      </c>
      <c r="K130" s="119" t="s">
        <v>137</v>
      </c>
      <c r="L130" s="22"/>
      <c r="M130" s="124"/>
      <c r="N130" s="125" t="s">
        <v>42</v>
      </c>
      <c r="P130" s="126">
        <f>$O$130*$H$130</f>
        <v>0</v>
      </c>
      <c r="Q130" s="126">
        <v>0</v>
      </c>
      <c r="R130" s="126">
        <f>$Q$130*$H$130</f>
        <v>0</v>
      </c>
      <c r="S130" s="126">
        <v>0</v>
      </c>
      <c r="T130" s="127">
        <f>$S$130*$H$130</f>
        <v>0</v>
      </c>
      <c r="AR130" s="76" t="s">
        <v>138</v>
      </c>
      <c r="AT130" s="76" t="s">
        <v>133</v>
      </c>
      <c r="AU130" s="76" t="s">
        <v>148</v>
      </c>
      <c r="AY130" s="6" t="s">
        <v>131</v>
      </c>
      <c r="BE130" s="128">
        <f>IF($N$130="základní",$J$130,0)</f>
        <v>0</v>
      </c>
      <c r="BF130" s="128">
        <f>IF($N$130="snížená",$J$130,0)</f>
        <v>0</v>
      </c>
      <c r="BG130" s="128">
        <f>IF($N$130="zákl. přenesená",$J$130,0)</f>
        <v>0</v>
      </c>
      <c r="BH130" s="128">
        <f>IF($N$130="sníž. přenesená",$J$130,0)</f>
        <v>0</v>
      </c>
      <c r="BI130" s="128">
        <f>IF($N$130="nulová",$J$130,0)</f>
        <v>0</v>
      </c>
      <c r="BJ130" s="76" t="s">
        <v>21</v>
      </c>
      <c r="BK130" s="128">
        <f>ROUND($I$130*$H$130,2)</f>
        <v>0</v>
      </c>
      <c r="BL130" s="76" t="s">
        <v>138</v>
      </c>
      <c r="BM130" s="76" t="s">
        <v>321</v>
      </c>
    </row>
    <row r="131" spans="2:51" s="6" customFormat="1" ht="15.75" customHeight="1">
      <c r="B131" s="129"/>
      <c r="D131" s="130" t="s">
        <v>140</v>
      </c>
      <c r="E131" s="131"/>
      <c r="F131" s="131" t="s">
        <v>322</v>
      </c>
      <c r="H131" s="132">
        <v>10.774</v>
      </c>
      <c r="L131" s="129"/>
      <c r="M131" s="133"/>
      <c r="T131" s="134"/>
      <c r="AT131" s="135" t="s">
        <v>140</v>
      </c>
      <c r="AU131" s="135" t="s">
        <v>148</v>
      </c>
      <c r="AV131" s="135" t="s">
        <v>79</v>
      </c>
      <c r="AW131" s="135" t="s">
        <v>103</v>
      </c>
      <c r="AX131" s="135" t="s">
        <v>21</v>
      </c>
      <c r="AY131" s="135" t="s">
        <v>131</v>
      </c>
    </row>
    <row r="132" spans="2:65" s="6" customFormat="1" ht="15.75" customHeight="1">
      <c r="B132" s="22"/>
      <c r="C132" s="117" t="s">
        <v>216</v>
      </c>
      <c r="D132" s="117" t="s">
        <v>133</v>
      </c>
      <c r="E132" s="118" t="s">
        <v>191</v>
      </c>
      <c r="F132" s="119" t="s">
        <v>192</v>
      </c>
      <c r="G132" s="120" t="s">
        <v>144</v>
      </c>
      <c r="H132" s="121">
        <v>10.774</v>
      </c>
      <c r="I132" s="122"/>
      <c r="J132" s="123">
        <f>ROUND($I$132*$H$132,2)</f>
        <v>0</v>
      </c>
      <c r="K132" s="119" t="s">
        <v>137</v>
      </c>
      <c r="L132" s="22"/>
      <c r="M132" s="124"/>
      <c r="N132" s="125" t="s">
        <v>42</v>
      </c>
      <c r="P132" s="126">
        <f>$O$132*$H$132</f>
        <v>0</v>
      </c>
      <c r="Q132" s="126">
        <v>0</v>
      </c>
      <c r="R132" s="126">
        <f>$Q$132*$H$132</f>
        <v>0</v>
      </c>
      <c r="S132" s="126">
        <v>0</v>
      </c>
      <c r="T132" s="127">
        <f>$S$132*$H$132</f>
        <v>0</v>
      </c>
      <c r="AR132" s="76" t="s">
        <v>138</v>
      </c>
      <c r="AT132" s="76" t="s">
        <v>133</v>
      </c>
      <c r="AU132" s="76" t="s">
        <v>148</v>
      </c>
      <c r="AY132" s="6" t="s">
        <v>131</v>
      </c>
      <c r="BE132" s="128">
        <f>IF($N$132="základní",$J$132,0)</f>
        <v>0</v>
      </c>
      <c r="BF132" s="128">
        <f>IF($N$132="snížená",$J$132,0)</f>
        <v>0</v>
      </c>
      <c r="BG132" s="128">
        <f>IF($N$132="zákl. přenesená",$J$132,0)</f>
        <v>0</v>
      </c>
      <c r="BH132" s="128">
        <f>IF($N$132="sníž. přenesená",$J$132,0)</f>
        <v>0</v>
      </c>
      <c r="BI132" s="128">
        <f>IF($N$132="nulová",$J$132,0)</f>
        <v>0</v>
      </c>
      <c r="BJ132" s="76" t="s">
        <v>21</v>
      </c>
      <c r="BK132" s="128">
        <f>ROUND($I$132*$H$132,2)</f>
        <v>0</v>
      </c>
      <c r="BL132" s="76" t="s">
        <v>138</v>
      </c>
      <c r="BM132" s="76" t="s">
        <v>323</v>
      </c>
    </row>
    <row r="133" spans="2:65" s="6" customFormat="1" ht="15.75" customHeight="1">
      <c r="B133" s="22"/>
      <c r="C133" s="143" t="s">
        <v>182</v>
      </c>
      <c r="D133" s="143" t="s">
        <v>194</v>
      </c>
      <c r="E133" s="144" t="s">
        <v>195</v>
      </c>
      <c r="F133" s="145" t="s">
        <v>196</v>
      </c>
      <c r="G133" s="143" t="s">
        <v>197</v>
      </c>
      <c r="H133" s="146">
        <v>0.162</v>
      </c>
      <c r="I133" s="147"/>
      <c r="J133" s="148">
        <f>ROUND($I$133*$H$133,2)</f>
        <v>0</v>
      </c>
      <c r="K133" s="145" t="s">
        <v>137</v>
      </c>
      <c r="L133" s="149"/>
      <c r="M133" s="150"/>
      <c r="N133" s="151" t="s">
        <v>42</v>
      </c>
      <c r="P133" s="126">
        <f>$O$133*$H$133</f>
        <v>0</v>
      </c>
      <c r="Q133" s="126">
        <v>0.001</v>
      </c>
      <c r="R133" s="126">
        <f>$Q$133*$H$133</f>
        <v>0.000162</v>
      </c>
      <c r="S133" s="126">
        <v>0</v>
      </c>
      <c r="T133" s="127">
        <f>$S$133*$H$133</f>
        <v>0</v>
      </c>
      <c r="AR133" s="76" t="s">
        <v>172</v>
      </c>
      <c r="AT133" s="76" t="s">
        <v>194</v>
      </c>
      <c r="AU133" s="76" t="s">
        <v>148</v>
      </c>
      <c r="AY133" s="76" t="s">
        <v>131</v>
      </c>
      <c r="BE133" s="128">
        <f>IF($N$133="základní",$J$133,0)</f>
        <v>0</v>
      </c>
      <c r="BF133" s="128">
        <f>IF($N$133="snížená",$J$133,0)</f>
        <v>0</v>
      </c>
      <c r="BG133" s="128">
        <f>IF($N$133="zákl. přenesená",$J$133,0)</f>
        <v>0</v>
      </c>
      <c r="BH133" s="128">
        <f>IF($N$133="sníž. přenesená",$J$133,0)</f>
        <v>0</v>
      </c>
      <c r="BI133" s="128">
        <f>IF($N$133="nulová",$J$133,0)</f>
        <v>0</v>
      </c>
      <c r="BJ133" s="76" t="s">
        <v>21</v>
      </c>
      <c r="BK133" s="128">
        <f>ROUND($I$133*$H$133,2)</f>
        <v>0</v>
      </c>
      <c r="BL133" s="76" t="s">
        <v>138</v>
      </c>
      <c r="BM133" s="76" t="s">
        <v>324</v>
      </c>
    </row>
    <row r="134" spans="2:51" s="6" customFormat="1" ht="15.75" customHeight="1">
      <c r="B134" s="129"/>
      <c r="D134" s="136" t="s">
        <v>140</v>
      </c>
      <c r="F134" s="131" t="s">
        <v>325</v>
      </c>
      <c r="H134" s="132">
        <v>0.162</v>
      </c>
      <c r="L134" s="129"/>
      <c r="M134" s="133"/>
      <c r="T134" s="134"/>
      <c r="AT134" s="135" t="s">
        <v>140</v>
      </c>
      <c r="AU134" s="135" t="s">
        <v>148</v>
      </c>
      <c r="AV134" s="135" t="s">
        <v>79</v>
      </c>
      <c r="AW134" s="135" t="s">
        <v>71</v>
      </c>
      <c r="AX134" s="135" t="s">
        <v>21</v>
      </c>
      <c r="AY134" s="135" t="s">
        <v>131</v>
      </c>
    </row>
    <row r="135" spans="2:63" s="106" customFormat="1" ht="30.75" customHeight="1">
      <c r="B135" s="107"/>
      <c r="D135" s="108" t="s">
        <v>70</v>
      </c>
      <c r="E135" s="115" t="s">
        <v>79</v>
      </c>
      <c r="F135" s="115" t="s">
        <v>326</v>
      </c>
      <c r="J135" s="116">
        <f>$BK$135</f>
        <v>0</v>
      </c>
      <c r="L135" s="107"/>
      <c r="M135" s="111"/>
      <c r="P135" s="112">
        <f>SUM($P$136:$P$145)</f>
        <v>0</v>
      </c>
      <c r="R135" s="112">
        <f>SUM($R$136:$R$145)</f>
        <v>21.263642290000003</v>
      </c>
      <c r="T135" s="113">
        <f>SUM($T$136:$T$145)</f>
        <v>0</v>
      </c>
      <c r="AR135" s="108" t="s">
        <v>21</v>
      </c>
      <c r="AT135" s="108" t="s">
        <v>70</v>
      </c>
      <c r="AU135" s="108" t="s">
        <v>21</v>
      </c>
      <c r="AY135" s="108" t="s">
        <v>131</v>
      </c>
      <c r="BK135" s="114">
        <f>SUM($BK$136:$BK$145)</f>
        <v>0</v>
      </c>
    </row>
    <row r="136" spans="2:65" s="6" customFormat="1" ht="15.75" customHeight="1">
      <c r="B136" s="22"/>
      <c r="C136" s="117" t="s">
        <v>224</v>
      </c>
      <c r="D136" s="117" t="s">
        <v>133</v>
      </c>
      <c r="E136" s="118" t="s">
        <v>327</v>
      </c>
      <c r="F136" s="119" t="s">
        <v>328</v>
      </c>
      <c r="G136" s="120" t="s">
        <v>151</v>
      </c>
      <c r="H136" s="121">
        <v>11.335</v>
      </c>
      <c r="I136" s="122"/>
      <c r="J136" s="123">
        <f>ROUND($I$136*$H$136,2)</f>
        <v>0</v>
      </c>
      <c r="K136" s="119" t="s">
        <v>137</v>
      </c>
      <c r="L136" s="22"/>
      <c r="M136" s="124"/>
      <c r="N136" s="125" t="s">
        <v>42</v>
      </c>
      <c r="P136" s="126">
        <f>$O$136*$H$136</f>
        <v>0</v>
      </c>
      <c r="Q136" s="126">
        <v>1.63</v>
      </c>
      <c r="R136" s="126">
        <f>$Q$136*$H$136</f>
        <v>18.47605</v>
      </c>
      <c r="S136" s="126">
        <v>0</v>
      </c>
      <c r="T136" s="127">
        <f>$S$136*$H$136</f>
        <v>0</v>
      </c>
      <c r="AR136" s="76" t="s">
        <v>138</v>
      </c>
      <c r="AT136" s="76" t="s">
        <v>133</v>
      </c>
      <c r="AU136" s="76" t="s">
        <v>79</v>
      </c>
      <c r="AY136" s="6" t="s">
        <v>131</v>
      </c>
      <c r="BE136" s="128">
        <f>IF($N$136="základní",$J$136,0)</f>
        <v>0</v>
      </c>
      <c r="BF136" s="128">
        <f>IF($N$136="snížená",$J$136,0)</f>
        <v>0</v>
      </c>
      <c r="BG136" s="128">
        <f>IF($N$136="zákl. přenesená",$J$136,0)</f>
        <v>0</v>
      </c>
      <c r="BH136" s="128">
        <f>IF($N$136="sníž. přenesená",$J$136,0)</f>
        <v>0</v>
      </c>
      <c r="BI136" s="128">
        <f>IF($N$136="nulová",$J$136,0)</f>
        <v>0</v>
      </c>
      <c r="BJ136" s="76" t="s">
        <v>21</v>
      </c>
      <c r="BK136" s="128">
        <f>ROUND($I$136*$H$136,2)</f>
        <v>0</v>
      </c>
      <c r="BL136" s="76" t="s">
        <v>138</v>
      </c>
      <c r="BM136" s="76" t="s">
        <v>329</v>
      </c>
    </row>
    <row r="137" spans="2:51" s="6" customFormat="1" ht="15.75" customHeight="1">
      <c r="B137" s="129"/>
      <c r="D137" s="130" t="s">
        <v>140</v>
      </c>
      <c r="E137" s="131"/>
      <c r="F137" s="131" t="s">
        <v>303</v>
      </c>
      <c r="H137" s="132">
        <v>11.335</v>
      </c>
      <c r="L137" s="129"/>
      <c r="M137" s="133"/>
      <c r="T137" s="134"/>
      <c r="AT137" s="135" t="s">
        <v>140</v>
      </c>
      <c r="AU137" s="135" t="s">
        <v>79</v>
      </c>
      <c r="AV137" s="135" t="s">
        <v>79</v>
      </c>
      <c r="AW137" s="135" t="s">
        <v>103</v>
      </c>
      <c r="AX137" s="135" t="s">
        <v>21</v>
      </c>
      <c r="AY137" s="135" t="s">
        <v>131</v>
      </c>
    </row>
    <row r="138" spans="2:65" s="6" customFormat="1" ht="15.75" customHeight="1">
      <c r="B138" s="22"/>
      <c r="C138" s="117" t="s">
        <v>229</v>
      </c>
      <c r="D138" s="117" t="s">
        <v>133</v>
      </c>
      <c r="E138" s="118" t="s">
        <v>330</v>
      </c>
      <c r="F138" s="119" t="s">
        <v>331</v>
      </c>
      <c r="G138" s="120" t="s">
        <v>144</v>
      </c>
      <c r="H138" s="121">
        <v>25.189</v>
      </c>
      <c r="I138" s="122"/>
      <c r="J138" s="123">
        <f>ROUND($I$138*$H$138,2)</f>
        <v>0</v>
      </c>
      <c r="K138" s="119" t="s">
        <v>137</v>
      </c>
      <c r="L138" s="22"/>
      <c r="M138" s="124"/>
      <c r="N138" s="125" t="s">
        <v>42</v>
      </c>
      <c r="P138" s="126">
        <f>$O$138*$H$138</f>
        <v>0</v>
      </c>
      <c r="Q138" s="126">
        <v>0.00031</v>
      </c>
      <c r="R138" s="126">
        <f>$Q$138*$H$138</f>
        <v>0.00780859</v>
      </c>
      <c r="S138" s="126">
        <v>0</v>
      </c>
      <c r="T138" s="127">
        <f>$S$138*$H$138</f>
        <v>0</v>
      </c>
      <c r="AR138" s="76" t="s">
        <v>138</v>
      </c>
      <c r="AT138" s="76" t="s">
        <v>133</v>
      </c>
      <c r="AU138" s="76" t="s">
        <v>79</v>
      </c>
      <c r="AY138" s="6" t="s">
        <v>131</v>
      </c>
      <c r="BE138" s="128">
        <f>IF($N$138="základní",$J$138,0)</f>
        <v>0</v>
      </c>
      <c r="BF138" s="128">
        <f>IF($N$138="snížená",$J$138,0)</f>
        <v>0</v>
      </c>
      <c r="BG138" s="128">
        <f>IF($N$138="zákl. přenesená",$J$138,0)</f>
        <v>0</v>
      </c>
      <c r="BH138" s="128">
        <f>IF($N$138="sníž. přenesená",$J$138,0)</f>
        <v>0</v>
      </c>
      <c r="BI138" s="128">
        <f>IF($N$138="nulová",$J$138,0)</f>
        <v>0</v>
      </c>
      <c r="BJ138" s="76" t="s">
        <v>21</v>
      </c>
      <c r="BK138" s="128">
        <f>ROUND($I$138*$H$138,2)</f>
        <v>0</v>
      </c>
      <c r="BL138" s="76" t="s">
        <v>138</v>
      </c>
      <c r="BM138" s="76" t="s">
        <v>332</v>
      </c>
    </row>
    <row r="139" spans="2:51" s="6" customFormat="1" ht="15.75" customHeight="1">
      <c r="B139" s="129"/>
      <c r="D139" s="130" t="s">
        <v>140</v>
      </c>
      <c r="E139" s="131"/>
      <c r="F139" s="131" t="s">
        <v>333</v>
      </c>
      <c r="H139" s="132">
        <v>25.189</v>
      </c>
      <c r="L139" s="129"/>
      <c r="M139" s="133"/>
      <c r="T139" s="134"/>
      <c r="AT139" s="135" t="s">
        <v>140</v>
      </c>
      <c r="AU139" s="135" t="s">
        <v>79</v>
      </c>
      <c r="AV139" s="135" t="s">
        <v>79</v>
      </c>
      <c r="AW139" s="135" t="s">
        <v>103</v>
      </c>
      <c r="AX139" s="135" t="s">
        <v>21</v>
      </c>
      <c r="AY139" s="135" t="s">
        <v>131</v>
      </c>
    </row>
    <row r="140" spans="2:65" s="6" customFormat="1" ht="15.75" customHeight="1">
      <c r="B140" s="22"/>
      <c r="C140" s="152" t="s">
        <v>7</v>
      </c>
      <c r="D140" s="152" t="s">
        <v>194</v>
      </c>
      <c r="E140" s="144" t="s">
        <v>334</v>
      </c>
      <c r="F140" s="145" t="s">
        <v>335</v>
      </c>
      <c r="G140" s="143" t="s">
        <v>144</v>
      </c>
      <c r="H140" s="146">
        <v>37.784</v>
      </c>
      <c r="I140" s="147"/>
      <c r="J140" s="148">
        <f>ROUND($I$140*$H$140,2)</f>
        <v>0</v>
      </c>
      <c r="K140" s="145" t="s">
        <v>137</v>
      </c>
      <c r="L140" s="149"/>
      <c r="M140" s="150"/>
      <c r="N140" s="151" t="s">
        <v>42</v>
      </c>
      <c r="P140" s="126">
        <f>$O$140*$H$140</f>
        <v>0</v>
      </c>
      <c r="Q140" s="126">
        <v>0.0003</v>
      </c>
      <c r="R140" s="126">
        <f>$Q$140*$H$140</f>
        <v>0.011335199999999998</v>
      </c>
      <c r="S140" s="126">
        <v>0</v>
      </c>
      <c r="T140" s="127">
        <f>$S$140*$H$140</f>
        <v>0</v>
      </c>
      <c r="AR140" s="76" t="s">
        <v>172</v>
      </c>
      <c r="AT140" s="76" t="s">
        <v>194</v>
      </c>
      <c r="AU140" s="76" t="s">
        <v>79</v>
      </c>
      <c r="AY140" s="6" t="s">
        <v>131</v>
      </c>
      <c r="BE140" s="128">
        <f>IF($N$140="základní",$J$140,0)</f>
        <v>0</v>
      </c>
      <c r="BF140" s="128">
        <f>IF($N$140="snížená",$J$140,0)</f>
        <v>0</v>
      </c>
      <c r="BG140" s="128">
        <f>IF($N$140="zákl. přenesená",$J$140,0)</f>
        <v>0</v>
      </c>
      <c r="BH140" s="128">
        <f>IF($N$140="sníž. přenesená",$J$140,0)</f>
        <v>0</v>
      </c>
      <c r="BI140" s="128">
        <f>IF($N$140="nulová",$J$140,0)</f>
        <v>0</v>
      </c>
      <c r="BJ140" s="76" t="s">
        <v>21</v>
      </c>
      <c r="BK140" s="128">
        <f>ROUND($I$140*$H$140,2)</f>
        <v>0</v>
      </c>
      <c r="BL140" s="76" t="s">
        <v>138</v>
      </c>
      <c r="BM140" s="76" t="s">
        <v>336</v>
      </c>
    </row>
    <row r="141" spans="2:51" s="6" customFormat="1" ht="15.75" customHeight="1">
      <c r="B141" s="129"/>
      <c r="D141" s="136" t="s">
        <v>140</v>
      </c>
      <c r="F141" s="131" t="s">
        <v>337</v>
      </c>
      <c r="H141" s="132">
        <v>37.784</v>
      </c>
      <c r="L141" s="129"/>
      <c r="M141" s="133"/>
      <c r="T141" s="134"/>
      <c r="AT141" s="135" t="s">
        <v>140</v>
      </c>
      <c r="AU141" s="135" t="s">
        <v>79</v>
      </c>
      <c r="AV141" s="135" t="s">
        <v>79</v>
      </c>
      <c r="AW141" s="135" t="s">
        <v>71</v>
      </c>
      <c r="AX141" s="135" t="s">
        <v>21</v>
      </c>
      <c r="AY141" s="135" t="s">
        <v>131</v>
      </c>
    </row>
    <row r="142" spans="2:65" s="6" customFormat="1" ht="15.75" customHeight="1">
      <c r="B142" s="22"/>
      <c r="C142" s="117" t="s">
        <v>239</v>
      </c>
      <c r="D142" s="117" t="s">
        <v>133</v>
      </c>
      <c r="E142" s="118" t="s">
        <v>338</v>
      </c>
      <c r="F142" s="119" t="s">
        <v>339</v>
      </c>
      <c r="G142" s="120" t="s">
        <v>136</v>
      </c>
      <c r="H142" s="121">
        <v>11.195</v>
      </c>
      <c r="I142" s="122"/>
      <c r="J142" s="123">
        <f>ROUND($I$142*$H$142,2)</f>
        <v>0</v>
      </c>
      <c r="K142" s="119" t="s">
        <v>137</v>
      </c>
      <c r="L142" s="22"/>
      <c r="M142" s="124"/>
      <c r="N142" s="125" t="s">
        <v>42</v>
      </c>
      <c r="P142" s="126">
        <f>$O$142*$H$142</f>
        <v>0</v>
      </c>
      <c r="Q142" s="126">
        <v>0.2463</v>
      </c>
      <c r="R142" s="126">
        <f>$Q$142*$H$142</f>
        <v>2.7573285</v>
      </c>
      <c r="S142" s="126">
        <v>0</v>
      </c>
      <c r="T142" s="127">
        <f>$S$142*$H$142</f>
        <v>0</v>
      </c>
      <c r="AR142" s="76" t="s">
        <v>138</v>
      </c>
      <c r="AT142" s="76" t="s">
        <v>133</v>
      </c>
      <c r="AU142" s="76" t="s">
        <v>79</v>
      </c>
      <c r="AY142" s="6" t="s">
        <v>131</v>
      </c>
      <c r="BE142" s="128">
        <f>IF($N$142="základní",$J$142,0)</f>
        <v>0</v>
      </c>
      <c r="BF142" s="128">
        <f>IF($N$142="snížená",$J$142,0)</f>
        <v>0</v>
      </c>
      <c r="BG142" s="128">
        <f>IF($N$142="zákl. přenesená",$J$142,0)</f>
        <v>0</v>
      </c>
      <c r="BH142" s="128">
        <f>IF($N$142="sníž. přenesená",$J$142,0)</f>
        <v>0</v>
      </c>
      <c r="BI142" s="128">
        <f>IF($N$142="nulová",$J$142,0)</f>
        <v>0</v>
      </c>
      <c r="BJ142" s="76" t="s">
        <v>21</v>
      </c>
      <c r="BK142" s="128">
        <f>ROUND($I$142*$H$142,2)</f>
        <v>0</v>
      </c>
      <c r="BL142" s="76" t="s">
        <v>138</v>
      </c>
      <c r="BM142" s="76" t="s">
        <v>340</v>
      </c>
    </row>
    <row r="143" spans="2:51" s="6" customFormat="1" ht="15.75" customHeight="1">
      <c r="B143" s="129"/>
      <c r="D143" s="130" t="s">
        <v>140</v>
      </c>
      <c r="E143" s="131"/>
      <c r="F143" s="131" t="s">
        <v>341</v>
      </c>
      <c r="H143" s="132">
        <v>11.195</v>
      </c>
      <c r="L143" s="129"/>
      <c r="M143" s="133"/>
      <c r="T143" s="134"/>
      <c r="AT143" s="135" t="s">
        <v>140</v>
      </c>
      <c r="AU143" s="135" t="s">
        <v>79</v>
      </c>
      <c r="AV143" s="135" t="s">
        <v>79</v>
      </c>
      <c r="AW143" s="135" t="s">
        <v>103</v>
      </c>
      <c r="AX143" s="135" t="s">
        <v>21</v>
      </c>
      <c r="AY143" s="135" t="s">
        <v>131</v>
      </c>
    </row>
    <row r="144" spans="2:65" s="6" customFormat="1" ht="15.75" customHeight="1">
      <c r="B144" s="22"/>
      <c r="C144" s="117" t="s">
        <v>243</v>
      </c>
      <c r="D144" s="117" t="s">
        <v>133</v>
      </c>
      <c r="E144" s="118" t="s">
        <v>342</v>
      </c>
      <c r="F144" s="119" t="s">
        <v>343</v>
      </c>
      <c r="G144" s="120" t="s">
        <v>232</v>
      </c>
      <c r="H144" s="121">
        <v>1</v>
      </c>
      <c r="I144" s="122"/>
      <c r="J144" s="123">
        <f>ROUND($I$144*$H$144,2)</f>
        <v>0</v>
      </c>
      <c r="K144" s="119" t="s">
        <v>137</v>
      </c>
      <c r="L144" s="22"/>
      <c r="M144" s="124"/>
      <c r="N144" s="125" t="s">
        <v>42</v>
      </c>
      <c r="P144" s="126">
        <f>$O$144*$H$144</f>
        <v>0</v>
      </c>
      <c r="Q144" s="126">
        <v>0.01011</v>
      </c>
      <c r="R144" s="126">
        <f>$Q$144*$H$144</f>
        <v>0.01011</v>
      </c>
      <c r="S144" s="126">
        <v>0</v>
      </c>
      <c r="T144" s="127">
        <f>$S$144*$H$144</f>
        <v>0</v>
      </c>
      <c r="AR144" s="76" t="s">
        <v>138</v>
      </c>
      <c r="AT144" s="76" t="s">
        <v>133</v>
      </c>
      <c r="AU144" s="76" t="s">
        <v>79</v>
      </c>
      <c r="AY144" s="6" t="s">
        <v>131</v>
      </c>
      <c r="BE144" s="128">
        <f>IF($N$144="základní",$J$144,0)</f>
        <v>0</v>
      </c>
      <c r="BF144" s="128">
        <f>IF($N$144="snížená",$J$144,0)</f>
        <v>0</v>
      </c>
      <c r="BG144" s="128">
        <f>IF($N$144="zákl. přenesená",$J$144,0)</f>
        <v>0</v>
      </c>
      <c r="BH144" s="128">
        <f>IF($N$144="sníž. přenesená",$J$144,0)</f>
        <v>0</v>
      </c>
      <c r="BI144" s="128">
        <f>IF($N$144="nulová",$J$144,0)</f>
        <v>0</v>
      </c>
      <c r="BJ144" s="76" t="s">
        <v>21</v>
      </c>
      <c r="BK144" s="128">
        <f>ROUND($I$144*$H$144,2)</f>
        <v>0</v>
      </c>
      <c r="BL144" s="76" t="s">
        <v>138</v>
      </c>
      <c r="BM144" s="76" t="s">
        <v>344</v>
      </c>
    </row>
    <row r="145" spans="2:65" s="6" customFormat="1" ht="15.75" customHeight="1">
      <c r="B145" s="22"/>
      <c r="C145" s="120" t="s">
        <v>248</v>
      </c>
      <c r="D145" s="120" t="s">
        <v>133</v>
      </c>
      <c r="E145" s="118" t="s">
        <v>345</v>
      </c>
      <c r="F145" s="119" t="s">
        <v>346</v>
      </c>
      <c r="G145" s="120" t="s">
        <v>232</v>
      </c>
      <c r="H145" s="121">
        <v>1</v>
      </c>
      <c r="I145" s="122"/>
      <c r="J145" s="123">
        <f>ROUND($I$145*$H$145,2)</f>
        <v>0</v>
      </c>
      <c r="K145" s="119" t="s">
        <v>137</v>
      </c>
      <c r="L145" s="22"/>
      <c r="M145" s="124"/>
      <c r="N145" s="125" t="s">
        <v>42</v>
      </c>
      <c r="P145" s="126">
        <f>$O$145*$H$145</f>
        <v>0</v>
      </c>
      <c r="Q145" s="126">
        <v>0.00101</v>
      </c>
      <c r="R145" s="126">
        <f>$Q$145*$H$145</f>
        <v>0.00101</v>
      </c>
      <c r="S145" s="126">
        <v>0</v>
      </c>
      <c r="T145" s="127">
        <f>$S$145*$H$145</f>
        <v>0</v>
      </c>
      <c r="AR145" s="76" t="s">
        <v>138</v>
      </c>
      <c r="AT145" s="76" t="s">
        <v>133</v>
      </c>
      <c r="AU145" s="76" t="s">
        <v>79</v>
      </c>
      <c r="AY145" s="76" t="s">
        <v>131</v>
      </c>
      <c r="BE145" s="128">
        <f>IF($N$145="základní",$J$145,0)</f>
        <v>0</v>
      </c>
      <c r="BF145" s="128">
        <f>IF($N$145="snížená",$J$145,0)</f>
        <v>0</v>
      </c>
      <c r="BG145" s="128">
        <f>IF($N$145="zákl. přenesená",$J$145,0)</f>
        <v>0</v>
      </c>
      <c r="BH145" s="128">
        <f>IF($N$145="sníž. přenesená",$J$145,0)</f>
        <v>0</v>
      </c>
      <c r="BI145" s="128">
        <f>IF($N$145="nulová",$J$145,0)</f>
        <v>0</v>
      </c>
      <c r="BJ145" s="76" t="s">
        <v>21</v>
      </c>
      <c r="BK145" s="128">
        <f>ROUND($I$145*$H$145,2)</f>
        <v>0</v>
      </c>
      <c r="BL145" s="76" t="s">
        <v>138</v>
      </c>
      <c r="BM145" s="76" t="s">
        <v>347</v>
      </c>
    </row>
    <row r="146" spans="2:63" s="106" customFormat="1" ht="30.75" customHeight="1">
      <c r="B146" s="107"/>
      <c r="D146" s="108" t="s">
        <v>70</v>
      </c>
      <c r="E146" s="115" t="s">
        <v>148</v>
      </c>
      <c r="F146" s="115" t="s">
        <v>348</v>
      </c>
      <c r="J146" s="116">
        <f>$BK$146</f>
        <v>0</v>
      </c>
      <c r="L146" s="107"/>
      <c r="M146" s="111"/>
      <c r="P146" s="112">
        <f>SUM($P$147:$P$151)</f>
        <v>0</v>
      </c>
      <c r="R146" s="112">
        <f>SUM($R$147:$R$151)</f>
        <v>5.98067827</v>
      </c>
      <c r="T146" s="113">
        <f>SUM($T$147:$T$151)</f>
        <v>0</v>
      </c>
      <c r="AR146" s="108" t="s">
        <v>21</v>
      </c>
      <c r="AT146" s="108" t="s">
        <v>70</v>
      </c>
      <c r="AU146" s="108" t="s">
        <v>21</v>
      </c>
      <c r="AY146" s="108" t="s">
        <v>131</v>
      </c>
      <c r="BK146" s="114">
        <f>SUM($BK$147:$BK$151)</f>
        <v>0</v>
      </c>
    </row>
    <row r="147" spans="2:65" s="6" customFormat="1" ht="15.75" customHeight="1">
      <c r="B147" s="22"/>
      <c r="C147" s="120" t="s">
        <v>252</v>
      </c>
      <c r="D147" s="120" t="s">
        <v>133</v>
      </c>
      <c r="E147" s="118" t="s">
        <v>349</v>
      </c>
      <c r="F147" s="119" t="s">
        <v>350</v>
      </c>
      <c r="G147" s="120" t="s">
        <v>144</v>
      </c>
      <c r="H147" s="121">
        <v>16.87</v>
      </c>
      <c r="I147" s="122"/>
      <c r="J147" s="123">
        <f>ROUND($I$147*$H$147,2)</f>
        <v>0</v>
      </c>
      <c r="K147" s="119" t="s">
        <v>137</v>
      </c>
      <c r="L147" s="22"/>
      <c r="M147" s="124"/>
      <c r="N147" s="125" t="s">
        <v>42</v>
      </c>
      <c r="P147" s="126">
        <f>$O$147*$H$147</f>
        <v>0</v>
      </c>
      <c r="Q147" s="126">
        <v>0.34662</v>
      </c>
      <c r="R147" s="126">
        <f>$Q$147*$H$147</f>
        <v>5.8474794</v>
      </c>
      <c r="S147" s="126">
        <v>0</v>
      </c>
      <c r="T147" s="127">
        <f>$S$147*$H$147</f>
        <v>0</v>
      </c>
      <c r="AR147" s="76" t="s">
        <v>138</v>
      </c>
      <c r="AT147" s="76" t="s">
        <v>133</v>
      </c>
      <c r="AU147" s="76" t="s">
        <v>79</v>
      </c>
      <c r="AY147" s="76" t="s">
        <v>131</v>
      </c>
      <c r="BE147" s="128">
        <f>IF($N$147="základní",$J$147,0)</f>
        <v>0</v>
      </c>
      <c r="BF147" s="128">
        <f>IF($N$147="snížená",$J$147,0)</f>
        <v>0</v>
      </c>
      <c r="BG147" s="128">
        <f>IF($N$147="zákl. přenesená",$J$147,0)</f>
        <v>0</v>
      </c>
      <c r="BH147" s="128">
        <f>IF($N$147="sníž. přenesená",$J$147,0)</f>
        <v>0</v>
      </c>
      <c r="BI147" s="128">
        <f>IF($N$147="nulová",$J$147,0)</f>
        <v>0</v>
      </c>
      <c r="BJ147" s="76" t="s">
        <v>21</v>
      </c>
      <c r="BK147" s="128">
        <f>ROUND($I$147*$H$147,2)</f>
        <v>0</v>
      </c>
      <c r="BL147" s="76" t="s">
        <v>138</v>
      </c>
      <c r="BM147" s="76" t="s">
        <v>351</v>
      </c>
    </row>
    <row r="148" spans="2:47" s="6" customFormat="1" ht="30.75" customHeight="1">
      <c r="B148" s="22"/>
      <c r="D148" s="130" t="s">
        <v>352</v>
      </c>
      <c r="F148" s="157" t="s">
        <v>353</v>
      </c>
      <c r="L148" s="22"/>
      <c r="M148" s="48"/>
      <c r="T148" s="49"/>
      <c r="AT148" s="6" t="s">
        <v>352</v>
      </c>
      <c r="AU148" s="6" t="s">
        <v>79</v>
      </c>
    </row>
    <row r="149" spans="2:51" s="6" customFormat="1" ht="15.75" customHeight="1">
      <c r="B149" s="129"/>
      <c r="D149" s="136" t="s">
        <v>140</v>
      </c>
      <c r="E149" s="135"/>
      <c r="F149" s="131" t="s">
        <v>354</v>
      </c>
      <c r="H149" s="132">
        <v>16.87</v>
      </c>
      <c r="L149" s="129"/>
      <c r="M149" s="133"/>
      <c r="T149" s="134"/>
      <c r="AT149" s="135" t="s">
        <v>140</v>
      </c>
      <c r="AU149" s="135" t="s">
        <v>79</v>
      </c>
      <c r="AV149" s="135" t="s">
        <v>79</v>
      </c>
      <c r="AW149" s="135" t="s">
        <v>103</v>
      </c>
      <c r="AX149" s="135" t="s">
        <v>21</v>
      </c>
      <c r="AY149" s="135" t="s">
        <v>131</v>
      </c>
    </row>
    <row r="150" spans="2:65" s="6" customFormat="1" ht="15.75" customHeight="1">
      <c r="B150" s="22"/>
      <c r="C150" s="117" t="s">
        <v>258</v>
      </c>
      <c r="D150" s="117" t="s">
        <v>133</v>
      </c>
      <c r="E150" s="118" t="s">
        <v>355</v>
      </c>
      <c r="F150" s="119" t="s">
        <v>356</v>
      </c>
      <c r="G150" s="120" t="s">
        <v>179</v>
      </c>
      <c r="H150" s="121">
        <v>0.127</v>
      </c>
      <c r="I150" s="122"/>
      <c r="J150" s="123">
        <f>ROUND($I$150*$H$150,2)</f>
        <v>0</v>
      </c>
      <c r="K150" s="119" t="s">
        <v>137</v>
      </c>
      <c r="L150" s="22"/>
      <c r="M150" s="124"/>
      <c r="N150" s="125" t="s">
        <v>42</v>
      </c>
      <c r="P150" s="126">
        <f>$O$150*$H$150</f>
        <v>0</v>
      </c>
      <c r="Q150" s="126">
        <v>1.04881</v>
      </c>
      <c r="R150" s="126">
        <f>$Q$150*$H$150</f>
        <v>0.13319887</v>
      </c>
      <c r="S150" s="126">
        <v>0</v>
      </c>
      <c r="T150" s="127">
        <f>$S$150*$H$150</f>
        <v>0</v>
      </c>
      <c r="AR150" s="76" t="s">
        <v>138</v>
      </c>
      <c r="AT150" s="76" t="s">
        <v>133</v>
      </c>
      <c r="AU150" s="76" t="s">
        <v>79</v>
      </c>
      <c r="AY150" s="6" t="s">
        <v>131</v>
      </c>
      <c r="BE150" s="128">
        <f>IF($N$150="základní",$J$150,0)</f>
        <v>0</v>
      </c>
      <c r="BF150" s="128">
        <f>IF($N$150="snížená",$J$150,0)</f>
        <v>0</v>
      </c>
      <c r="BG150" s="128">
        <f>IF($N$150="zákl. přenesená",$J$150,0)</f>
        <v>0</v>
      </c>
      <c r="BH150" s="128">
        <f>IF($N$150="sníž. přenesená",$J$150,0)</f>
        <v>0</v>
      </c>
      <c r="BI150" s="128">
        <f>IF($N$150="nulová",$J$150,0)</f>
        <v>0</v>
      </c>
      <c r="BJ150" s="76" t="s">
        <v>21</v>
      </c>
      <c r="BK150" s="128">
        <f>ROUND($I$150*$H$150,2)</f>
        <v>0</v>
      </c>
      <c r="BL150" s="76" t="s">
        <v>138</v>
      </c>
      <c r="BM150" s="76" t="s">
        <v>357</v>
      </c>
    </row>
    <row r="151" spans="2:51" s="6" customFormat="1" ht="15.75" customHeight="1">
      <c r="B151" s="129"/>
      <c r="D151" s="130" t="s">
        <v>140</v>
      </c>
      <c r="E151" s="131"/>
      <c r="F151" s="131" t="s">
        <v>358</v>
      </c>
      <c r="H151" s="132">
        <v>0.127</v>
      </c>
      <c r="L151" s="129"/>
      <c r="M151" s="133"/>
      <c r="T151" s="134"/>
      <c r="AT151" s="135" t="s">
        <v>140</v>
      </c>
      <c r="AU151" s="135" t="s">
        <v>79</v>
      </c>
      <c r="AV151" s="135" t="s">
        <v>79</v>
      </c>
      <c r="AW151" s="135" t="s">
        <v>103</v>
      </c>
      <c r="AX151" s="135" t="s">
        <v>21</v>
      </c>
      <c r="AY151" s="135" t="s">
        <v>131</v>
      </c>
    </row>
    <row r="152" spans="2:63" s="106" customFormat="1" ht="30.75" customHeight="1">
      <c r="B152" s="107"/>
      <c r="D152" s="108" t="s">
        <v>70</v>
      </c>
      <c r="E152" s="115" t="s">
        <v>138</v>
      </c>
      <c r="F152" s="115" t="s">
        <v>359</v>
      </c>
      <c r="J152" s="116">
        <f>$BK$152</f>
        <v>0</v>
      </c>
      <c r="L152" s="107"/>
      <c r="M152" s="111"/>
      <c r="P152" s="112">
        <f>SUM($P$153:$P$160)</f>
        <v>0</v>
      </c>
      <c r="R152" s="112">
        <f>SUM($R$153:$R$160)</f>
        <v>1.1004533300000001</v>
      </c>
      <c r="T152" s="113">
        <f>SUM($T$153:$T$160)</f>
        <v>0</v>
      </c>
      <c r="AR152" s="108" t="s">
        <v>21</v>
      </c>
      <c r="AT152" s="108" t="s">
        <v>70</v>
      </c>
      <c r="AU152" s="108" t="s">
        <v>21</v>
      </c>
      <c r="AY152" s="108" t="s">
        <v>131</v>
      </c>
      <c r="BK152" s="114">
        <f>SUM($BK$153:$BK$160)</f>
        <v>0</v>
      </c>
    </row>
    <row r="153" spans="2:65" s="6" customFormat="1" ht="15.75" customHeight="1">
      <c r="B153" s="22"/>
      <c r="C153" s="117" t="s">
        <v>360</v>
      </c>
      <c r="D153" s="117" t="s">
        <v>133</v>
      </c>
      <c r="E153" s="118" t="s">
        <v>361</v>
      </c>
      <c r="F153" s="119" t="s">
        <v>362</v>
      </c>
      <c r="G153" s="120" t="s">
        <v>151</v>
      </c>
      <c r="H153" s="121">
        <v>0.459</v>
      </c>
      <c r="I153" s="122"/>
      <c r="J153" s="123">
        <f>ROUND($I$153*$H$153,2)</f>
        <v>0</v>
      </c>
      <c r="K153" s="119" t="s">
        <v>137</v>
      </c>
      <c r="L153" s="22"/>
      <c r="M153" s="124"/>
      <c r="N153" s="125" t="s">
        <v>42</v>
      </c>
      <c r="P153" s="126">
        <f>$O$153*$H$153</f>
        <v>0</v>
      </c>
      <c r="Q153" s="126">
        <v>2.25645</v>
      </c>
      <c r="R153" s="126">
        <f>$Q$153*$H$153</f>
        <v>1.0357105500000001</v>
      </c>
      <c r="S153" s="126">
        <v>0</v>
      </c>
      <c r="T153" s="127">
        <f>$S$153*$H$153</f>
        <v>0</v>
      </c>
      <c r="AR153" s="76" t="s">
        <v>138</v>
      </c>
      <c r="AT153" s="76" t="s">
        <v>133</v>
      </c>
      <c r="AU153" s="76" t="s">
        <v>79</v>
      </c>
      <c r="AY153" s="6" t="s">
        <v>131</v>
      </c>
      <c r="BE153" s="128">
        <f>IF($N$153="základní",$J$153,0)</f>
        <v>0</v>
      </c>
      <c r="BF153" s="128">
        <f>IF($N$153="snížená",$J$153,0)</f>
        <v>0</v>
      </c>
      <c r="BG153" s="128">
        <f>IF($N$153="zákl. přenesená",$J$153,0)</f>
        <v>0</v>
      </c>
      <c r="BH153" s="128">
        <f>IF($N$153="sníž. přenesená",$J$153,0)</f>
        <v>0</v>
      </c>
      <c r="BI153" s="128">
        <f>IF($N$153="nulová",$J$153,0)</f>
        <v>0</v>
      </c>
      <c r="BJ153" s="76" t="s">
        <v>21</v>
      </c>
      <c r="BK153" s="128">
        <f>ROUND($I$153*$H$153,2)</f>
        <v>0</v>
      </c>
      <c r="BL153" s="76" t="s">
        <v>138</v>
      </c>
      <c r="BM153" s="76" t="s">
        <v>363</v>
      </c>
    </row>
    <row r="154" spans="2:47" s="6" customFormat="1" ht="30.75" customHeight="1">
      <c r="B154" s="22"/>
      <c r="D154" s="130" t="s">
        <v>352</v>
      </c>
      <c r="F154" s="157" t="s">
        <v>353</v>
      </c>
      <c r="L154" s="22"/>
      <c r="M154" s="48"/>
      <c r="T154" s="49"/>
      <c r="AT154" s="6" t="s">
        <v>352</v>
      </c>
      <c r="AU154" s="6" t="s">
        <v>79</v>
      </c>
    </row>
    <row r="155" spans="2:51" s="6" customFormat="1" ht="15.75" customHeight="1">
      <c r="B155" s="129"/>
      <c r="D155" s="136" t="s">
        <v>140</v>
      </c>
      <c r="E155" s="135"/>
      <c r="F155" s="131" t="s">
        <v>364</v>
      </c>
      <c r="H155" s="132">
        <v>0.459</v>
      </c>
      <c r="L155" s="129"/>
      <c r="M155" s="133"/>
      <c r="T155" s="134"/>
      <c r="AT155" s="135" t="s">
        <v>140</v>
      </c>
      <c r="AU155" s="135" t="s">
        <v>79</v>
      </c>
      <c r="AV155" s="135" t="s">
        <v>79</v>
      </c>
      <c r="AW155" s="135" t="s">
        <v>103</v>
      </c>
      <c r="AX155" s="135" t="s">
        <v>21</v>
      </c>
      <c r="AY155" s="135" t="s">
        <v>131</v>
      </c>
    </row>
    <row r="156" spans="2:65" s="6" customFormat="1" ht="15.75" customHeight="1">
      <c r="B156" s="22"/>
      <c r="C156" s="117" t="s">
        <v>365</v>
      </c>
      <c r="D156" s="117" t="s">
        <v>133</v>
      </c>
      <c r="E156" s="118" t="s">
        <v>366</v>
      </c>
      <c r="F156" s="119" t="s">
        <v>367</v>
      </c>
      <c r="G156" s="120" t="s">
        <v>144</v>
      </c>
      <c r="H156" s="121">
        <v>7.81</v>
      </c>
      <c r="I156" s="122"/>
      <c r="J156" s="123">
        <f>ROUND($I$156*$H$156,2)</f>
        <v>0</v>
      </c>
      <c r="K156" s="119" t="s">
        <v>137</v>
      </c>
      <c r="L156" s="22"/>
      <c r="M156" s="124"/>
      <c r="N156" s="125" t="s">
        <v>42</v>
      </c>
      <c r="P156" s="126">
        <f>$O$156*$H$156</f>
        <v>0</v>
      </c>
      <c r="Q156" s="126">
        <v>0.00519</v>
      </c>
      <c r="R156" s="126">
        <f>$Q$156*$H$156</f>
        <v>0.0405339</v>
      </c>
      <c r="S156" s="126">
        <v>0</v>
      </c>
      <c r="T156" s="127">
        <f>$S$156*$H$156</f>
        <v>0</v>
      </c>
      <c r="AR156" s="76" t="s">
        <v>138</v>
      </c>
      <c r="AT156" s="76" t="s">
        <v>133</v>
      </c>
      <c r="AU156" s="76" t="s">
        <v>79</v>
      </c>
      <c r="AY156" s="6" t="s">
        <v>131</v>
      </c>
      <c r="BE156" s="128">
        <f>IF($N$156="základní",$J$156,0)</f>
        <v>0</v>
      </c>
      <c r="BF156" s="128">
        <f>IF($N$156="snížená",$J$156,0)</f>
        <v>0</v>
      </c>
      <c r="BG156" s="128">
        <f>IF($N$156="zákl. přenesená",$J$156,0)</f>
        <v>0</v>
      </c>
      <c r="BH156" s="128">
        <f>IF($N$156="sníž. přenesená",$J$156,0)</f>
        <v>0</v>
      </c>
      <c r="BI156" s="128">
        <f>IF($N$156="nulová",$J$156,0)</f>
        <v>0</v>
      </c>
      <c r="BJ156" s="76" t="s">
        <v>21</v>
      </c>
      <c r="BK156" s="128">
        <f>ROUND($I$156*$H$156,2)</f>
        <v>0</v>
      </c>
      <c r="BL156" s="76" t="s">
        <v>138</v>
      </c>
      <c r="BM156" s="76" t="s">
        <v>368</v>
      </c>
    </row>
    <row r="157" spans="2:51" s="6" customFormat="1" ht="15.75" customHeight="1">
      <c r="B157" s="129"/>
      <c r="D157" s="130" t="s">
        <v>140</v>
      </c>
      <c r="E157" s="131"/>
      <c r="F157" s="131" t="s">
        <v>369</v>
      </c>
      <c r="H157" s="132">
        <v>7.81</v>
      </c>
      <c r="L157" s="129"/>
      <c r="M157" s="133"/>
      <c r="T157" s="134"/>
      <c r="AT157" s="135" t="s">
        <v>140</v>
      </c>
      <c r="AU157" s="135" t="s">
        <v>79</v>
      </c>
      <c r="AV157" s="135" t="s">
        <v>79</v>
      </c>
      <c r="AW157" s="135" t="s">
        <v>103</v>
      </c>
      <c r="AX157" s="135" t="s">
        <v>21</v>
      </c>
      <c r="AY157" s="135" t="s">
        <v>131</v>
      </c>
    </row>
    <row r="158" spans="2:65" s="6" customFormat="1" ht="15.75" customHeight="1">
      <c r="B158" s="22"/>
      <c r="C158" s="117" t="s">
        <v>370</v>
      </c>
      <c r="D158" s="117" t="s">
        <v>133</v>
      </c>
      <c r="E158" s="118" t="s">
        <v>371</v>
      </c>
      <c r="F158" s="119" t="s">
        <v>372</v>
      </c>
      <c r="G158" s="120" t="s">
        <v>144</v>
      </c>
      <c r="H158" s="121">
        <v>7.81</v>
      </c>
      <c r="I158" s="122"/>
      <c r="J158" s="123">
        <f>ROUND($I$158*$H$158,2)</f>
        <v>0</v>
      </c>
      <c r="K158" s="119" t="s">
        <v>137</v>
      </c>
      <c r="L158" s="22"/>
      <c r="M158" s="124"/>
      <c r="N158" s="125" t="s">
        <v>42</v>
      </c>
      <c r="P158" s="126">
        <f>$O$158*$H$158</f>
        <v>0</v>
      </c>
      <c r="Q158" s="126">
        <v>0</v>
      </c>
      <c r="R158" s="126">
        <f>$Q$158*$H$158</f>
        <v>0</v>
      </c>
      <c r="S158" s="126">
        <v>0</v>
      </c>
      <c r="T158" s="127">
        <f>$S$158*$H$158</f>
        <v>0</v>
      </c>
      <c r="AR158" s="76" t="s">
        <v>138</v>
      </c>
      <c r="AT158" s="76" t="s">
        <v>133</v>
      </c>
      <c r="AU158" s="76" t="s">
        <v>79</v>
      </c>
      <c r="AY158" s="6" t="s">
        <v>131</v>
      </c>
      <c r="BE158" s="128">
        <f>IF($N$158="základní",$J$158,0)</f>
        <v>0</v>
      </c>
      <c r="BF158" s="128">
        <f>IF($N$158="snížená",$J$158,0)</f>
        <v>0</v>
      </c>
      <c r="BG158" s="128">
        <f>IF($N$158="zákl. přenesená",$J$158,0)</f>
        <v>0</v>
      </c>
      <c r="BH158" s="128">
        <f>IF($N$158="sníž. přenesená",$J$158,0)</f>
        <v>0</v>
      </c>
      <c r="BI158" s="128">
        <f>IF($N$158="nulová",$J$158,0)</f>
        <v>0</v>
      </c>
      <c r="BJ158" s="76" t="s">
        <v>21</v>
      </c>
      <c r="BK158" s="128">
        <f>ROUND($I$158*$H$158,2)</f>
        <v>0</v>
      </c>
      <c r="BL158" s="76" t="s">
        <v>138</v>
      </c>
      <c r="BM158" s="76" t="s">
        <v>373</v>
      </c>
    </row>
    <row r="159" spans="2:65" s="6" customFormat="1" ht="15.75" customHeight="1">
      <c r="B159" s="22"/>
      <c r="C159" s="120" t="s">
        <v>374</v>
      </c>
      <c r="D159" s="120" t="s">
        <v>133</v>
      </c>
      <c r="E159" s="118" t="s">
        <v>375</v>
      </c>
      <c r="F159" s="119" t="s">
        <v>376</v>
      </c>
      <c r="G159" s="120" t="s">
        <v>179</v>
      </c>
      <c r="H159" s="121">
        <v>0.023</v>
      </c>
      <c r="I159" s="122"/>
      <c r="J159" s="123">
        <f>ROUND($I$159*$H$159,2)</f>
        <v>0</v>
      </c>
      <c r="K159" s="119" t="s">
        <v>137</v>
      </c>
      <c r="L159" s="22"/>
      <c r="M159" s="124"/>
      <c r="N159" s="125" t="s">
        <v>42</v>
      </c>
      <c r="P159" s="126">
        <f>$O$159*$H$159</f>
        <v>0</v>
      </c>
      <c r="Q159" s="126">
        <v>1.05256</v>
      </c>
      <c r="R159" s="126">
        <f>$Q$159*$H$159</f>
        <v>0.02420888</v>
      </c>
      <c r="S159" s="126">
        <v>0</v>
      </c>
      <c r="T159" s="127">
        <f>$S$159*$H$159</f>
        <v>0</v>
      </c>
      <c r="AR159" s="76" t="s">
        <v>138</v>
      </c>
      <c r="AT159" s="76" t="s">
        <v>133</v>
      </c>
      <c r="AU159" s="76" t="s">
        <v>79</v>
      </c>
      <c r="AY159" s="76" t="s">
        <v>131</v>
      </c>
      <c r="BE159" s="128">
        <f>IF($N$159="základní",$J$159,0)</f>
        <v>0</v>
      </c>
      <c r="BF159" s="128">
        <f>IF($N$159="snížená",$J$159,0)</f>
        <v>0</v>
      </c>
      <c r="BG159" s="128">
        <f>IF($N$159="zákl. přenesená",$J$159,0)</f>
        <v>0</v>
      </c>
      <c r="BH159" s="128">
        <f>IF($N$159="sníž. přenesená",$J$159,0)</f>
        <v>0</v>
      </c>
      <c r="BI159" s="128">
        <f>IF($N$159="nulová",$J$159,0)</f>
        <v>0</v>
      </c>
      <c r="BJ159" s="76" t="s">
        <v>21</v>
      </c>
      <c r="BK159" s="128">
        <f>ROUND($I$159*$H$159,2)</f>
        <v>0</v>
      </c>
      <c r="BL159" s="76" t="s">
        <v>138</v>
      </c>
      <c r="BM159" s="76" t="s">
        <v>377</v>
      </c>
    </row>
    <row r="160" spans="2:51" s="6" customFormat="1" ht="15.75" customHeight="1">
      <c r="B160" s="129"/>
      <c r="D160" s="130" t="s">
        <v>140</v>
      </c>
      <c r="E160" s="131"/>
      <c r="F160" s="131" t="s">
        <v>378</v>
      </c>
      <c r="H160" s="132">
        <v>0.023</v>
      </c>
      <c r="L160" s="129"/>
      <c r="M160" s="133"/>
      <c r="T160" s="134"/>
      <c r="AT160" s="135" t="s">
        <v>140</v>
      </c>
      <c r="AU160" s="135" t="s">
        <v>79</v>
      </c>
      <c r="AV160" s="135" t="s">
        <v>79</v>
      </c>
      <c r="AW160" s="135" t="s">
        <v>103</v>
      </c>
      <c r="AX160" s="135" t="s">
        <v>21</v>
      </c>
      <c r="AY160" s="135" t="s">
        <v>131</v>
      </c>
    </row>
    <row r="161" spans="2:63" s="106" customFormat="1" ht="30.75" customHeight="1">
      <c r="B161" s="107"/>
      <c r="D161" s="108" t="s">
        <v>70</v>
      </c>
      <c r="E161" s="115" t="s">
        <v>157</v>
      </c>
      <c r="F161" s="115" t="s">
        <v>200</v>
      </c>
      <c r="J161" s="116">
        <f>$BK$161</f>
        <v>0</v>
      </c>
      <c r="L161" s="107"/>
      <c r="M161" s="111"/>
      <c r="P161" s="112">
        <f>SUM($P$162:$P$164)</f>
        <v>0</v>
      </c>
      <c r="R161" s="112">
        <f>SUM($R$162:$R$164)</f>
        <v>12.48075</v>
      </c>
      <c r="T161" s="113">
        <f>SUM($T$162:$T$164)</f>
        <v>0</v>
      </c>
      <c r="AR161" s="108" t="s">
        <v>21</v>
      </c>
      <c r="AT161" s="108" t="s">
        <v>70</v>
      </c>
      <c r="AU161" s="108" t="s">
        <v>21</v>
      </c>
      <c r="AY161" s="108" t="s">
        <v>131</v>
      </c>
      <c r="BK161" s="114">
        <f>SUM($BK$162:$BK$164)</f>
        <v>0</v>
      </c>
    </row>
    <row r="162" spans="2:65" s="6" customFormat="1" ht="15.75" customHeight="1">
      <c r="B162" s="22"/>
      <c r="C162" s="117" t="s">
        <v>379</v>
      </c>
      <c r="D162" s="117" t="s">
        <v>133</v>
      </c>
      <c r="E162" s="118" t="s">
        <v>380</v>
      </c>
      <c r="F162" s="119" t="s">
        <v>381</v>
      </c>
      <c r="G162" s="120" t="s">
        <v>144</v>
      </c>
      <c r="H162" s="121">
        <v>27</v>
      </c>
      <c r="I162" s="122"/>
      <c r="J162" s="123">
        <f>ROUND($I$162*$H$162,2)</f>
        <v>0</v>
      </c>
      <c r="K162" s="119" t="s">
        <v>137</v>
      </c>
      <c r="L162" s="22"/>
      <c r="M162" s="124"/>
      <c r="N162" s="125" t="s">
        <v>42</v>
      </c>
      <c r="P162" s="126">
        <f>$O$162*$H$162</f>
        <v>0</v>
      </c>
      <c r="Q162" s="126">
        <v>0.378</v>
      </c>
      <c r="R162" s="126">
        <f>$Q$162*$H$162</f>
        <v>10.206</v>
      </c>
      <c r="S162" s="126">
        <v>0</v>
      </c>
      <c r="T162" s="127">
        <f>$S$162*$H$162</f>
        <v>0</v>
      </c>
      <c r="AR162" s="76" t="s">
        <v>138</v>
      </c>
      <c r="AT162" s="76" t="s">
        <v>133</v>
      </c>
      <c r="AU162" s="76" t="s">
        <v>79</v>
      </c>
      <c r="AY162" s="6" t="s">
        <v>131</v>
      </c>
      <c r="BE162" s="128">
        <f>IF($N$162="základní",$J$162,0)</f>
        <v>0</v>
      </c>
      <c r="BF162" s="128">
        <f>IF($N$162="snížená",$J$162,0)</f>
        <v>0</v>
      </c>
      <c r="BG162" s="128">
        <f>IF($N$162="zákl. přenesená",$J$162,0)</f>
        <v>0</v>
      </c>
      <c r="BH162" s="128">
        <f>IF($N$162="sníž. přenesená",$J$162,0)</f>
        <v>0</v>
      </c>
      <c r="BI162" s="128">
        <f>IF($N$162="nulová",$J$162,0)</f>
        <v>0</v>
      </c>
      <c r="BJ162" s="76" t="s">
        <v>21</v>
      </c>
      <c r="BK162" s="128">
        <f>ROUND($I$162*$H$162,2)</f>
        <v>0</v>
      </c>
      <c r="BL162" s="76" t="s">
        <v>138</v>
      </c>
      <c r="BM162" s="76" t="s">
        <v>382</v>
      </c>
    </row>
    <row r="163" spans="2:65" s="6" customFormat="1" ht="15.75" customHeight="1">
      <c r="B163" s="22"/>
      <c r="C163" s="120" t="s">
        <v>383</v>
      </c>
      <c r="D163" s="120" t="s">
        <v>133</v>
      </c>
      <c r="E163" s="118" t="s">
        <v>217</v>
      </c>
      <c r="F163" s="119" t="s">
        <v>218</v>
      </c>
      <c r="G163" s="120" t="s">
        <v>144</v>
      </c>
      <c r="H163" s="121">
        <v>27</v>
      </c>
      <c r="I163" s="122"/>
      <c r="J163" s="123">
        <f>ROUND($I$163*$H$163,2)</f>
        <v>0</v>
      </c>
      <c r="K163" s="119" t="s">
        <v>137</v>
      </c>
      <c r="L163" s="22"/>
      <c r="M163" s="124"/>
      <c r="N163" s="125" t="s">
        <v>42</v>
      </c>
      <c r="P163" s="126">
        <f>$O$163*$H$163</f>
        <v>0</v>
      </c>
      <c r="Q163" s="126">
        <v>0.08425</v>
      </c>
      <c r="R163" s="126">
        <f>$Q$163*$H$163</f>
        <v>2.27475</v>
      </c>
      <c r="S163" s="126">
        <v>0</v>
      </c>
      <c r="T163" s="127">
        <f>$S$163*$H$163</f>
        <v>0</v>
      </c>
      <c r="AR163" s="76" t="s">
        <v>138</v>
      </c>
      <c r="AT163" s="76" t="s">
        <v>133</v>
      </c>
      <c r="AU163" s="76" t="s">
        <v>79</v>
      </c>
      <c r="AY163" s="76" t="s">
        <v>131</v>
      </c>
      <c r="BE163" s="128">
        <f>IF($N$163="základní",$J$163,0)</f>
        <v>0</v>
      </c>
      <c r="BF163" s="128">
        <f>IF($N$163="snížená",$J$163,0)</f>
        <v>0</v>
      </c>
      <c r="BG163" s="128">
        <f>IF($N$163="zákl. přenesená",$J$163,0)</f>
        <v>0</v>
      </c>
      <c r="BH163" s="128">
        <f>IF($N$163="sníž. přenesená",$J$163,0)</f>
        <v>0</v>
      </c>
      <c r="BI163" s="128">
        <f>IF($N$163="nulová",$J$163,0)</f>
        <v>0</v>
      </c>
      <c r="BJ163" s="76" t="s">
        <v>21</v>
      </c>
      <c r="BK163" s="128">
        <f>ROUND($I$163*$H$163,2)</f>
        <v>0</v>
      </c>
      <c r="BL163" s="76" t="s">
        <v>138</v>
      </c>
      <c r="BM163" s="76" t="s">
        <v>384</v>
      </c>
    </row>
    <row r="164" spans="2:65" s="6" customFormat="1" ht="15.75" customHeight="1">
      <c r="B164" s="22"/>
      <c r="C164" s="120" t="s">
        <v>385</v>
      </c>
      <c r="D164" s="120" t="s">
        <v>133</v>
      </c>
      <c r="E164" s="118" t="s">
        <v>220</v>
      </c>
      <c r="F164" s="119" t="s">
        <v>221</v>
      </c>
      <c r="G164" s="120" t="s">
        <v>144</v>
      </c>
      <c r="H164" s="121">
        <v>27</v>
      </c>
      <c r="I164" s="122"/>
      <c r="J164" s="123">
        <f>ROUND($I$164*$H$164,2)</f>
        <v>0</v>
      </c>
      <c r="K164" s="119" t="s">
        <v>137</v>
      </c>
      <c r="L164" s="22"/>
      <c r="M164" s="124"/>
      <c r="N164" s="125" t="s">
        <v>42</v>
      </c>
      <c r="P164" s="126">
        <f>$O$164*$H$164</f>
        <v>0</v>
      </c>
      <c r="Q164" s="126">
        <v>0</v>
      </c>
      <c r="R164" s="126">
        <f>$Q$164*$H$164</f>
        <v>0</v>
      </c>
      <c r="S164" s="126">
        <v>0</v>
      </c>
      <c r="T164" s="127">
        <f>$S$164*$H$164</f>
        <v>0</v>
      </c>
      <c r="AR164" s="76" t="s">
        <v>138</v>
      </c>
      <c r="AT164" s="76" t="s">
        <v>133</v>
      </c>
      <c r="AU164" s="76" t="s">
        <v>79</v>
      </c>
      <c r="AY164" s="76" t="s">
        <v>131</v>
      </c>
      <c r="BE164" s="128">
        <f>IF($N$164="základní",$J$164,0)</f>
        <v>0</v>
      </c>
      <c r="BF164" s="128">
        <f>IF($N$164="snížená",$J$164,0)</f>
        <v>0</v>
      </c>
      <c r="BG164" s="128">
        <f>IF($N$164="zákl. přenesená",$J$164,0)</f>
        <v>0</v>
      </c>
      <c r="BH164" s="128">
        <f>IF($N$164="sníž. přenesená",$J$164,0)</f>
        <v>0</v>
      </c>
      <c r="BI164" s="128">
        <f>IF($N$164="nulová",$J$164,0)</f>
        <v>0</v>
      </c>
      <c r="BJ164" s="76" t="s">
        <v>21</v>
      </c>
      <c r="BK164" s="128">
        <f>ROUND($I$164*$H$164,2)</f>
        <v>0</v>
      </c>
      <c r="BL164" s="76" t="s">
        <v>138</v>
      </c>
      <c r="BM164" s="76" t="s">
        <v>386</v>
      </c>
    </row>
    <row r="165" spans="2:63" s="106" customFormat="1" ht="30.75" customHeight="1">
      <c r="B165" s="107"/>
      <c r="D165" s="108" t="s">
        <v>70</v>
      </c>
      <c r="E165" s="115" t="s">
        <v>163</v>
      </c>
      <c r="F165" s="115" t="s">
        <v>209</v>
      </c>
      <c r="J165" s="116">
        <f>$BK$165</f>
        <v>0</v>
      </c>
      <c r="L165" s="107"/>
      <c r="M165" s="111"/>
      <c r="P165" s="112">
        <f>$P$166+$P$169</f>
        <v>0</v>
      </c>
      <c r="R165" s="112">
        <f>$R$166+$R$169</f>
        <v>0.7115742000000002</v>
      </c>
      <c r="T165" s="113">
        <f>$T$166+$T$169</f>
        <v>0</v>
      </c>
      <c r="AR165" s="108" t="s">
        <v>21</v>
      </c>
      <c r="AT165" s="108" t="s">
        <v>70</v>
      </c>
      <c r="AU165" s="108" t="s">
        <v>21</v>
      </c>
      <c r="AY165" s="108" t="s">
        <v>131</v>
      </c>
      <c r="BK165" s="114">
        <f>$BK$166+$BK$169</f>
        <v>0</v>
      </c>
    </row>
    <row r="166" spans="2:63" s="106" customFormat="1" ht="15.75" customHeight="1">
      <c r="B166" s="107"/>
      <c r="D166" s="108" t="s">
        <v>70</v>
      </c>
      <c r="E166" s="115" t="s">
        <v>387</v>
      </c>
      <c r="F166" s="115" t="s">
        <v>388</v>
      </c>
      <c r="J166" s="116">
        <f>$BK$166</f>
        <v>0</v>
      </c>
      <c r="L166" s="107"/>
      <c r="M166" s="111"/>
      <c r="P166" s="112">
        <f>SUM($P$167:$P$168)</f>
        <v>0</v>
      </c>
      <c r="R166" s="112">
        <f>SUM($R$167:$R$168)</f>
        <v>0.6596400000000001</v>
      </c>
      <c r="T166" s="113">
        <f>SUM($T$167:$T$168)</f>
        <v>0</v>
      </c>
      <c r="AR166" s="108" t="s">
        <v>21</v>
      </c>
      <c r="AT166" s="108" t="s">
        <v>70</v>
      </c>
      <c r="AU166" s="108" t="s">
        <v>79</v>
      </c>
      <c r="AY166" s="108" t="s">
        <v>131</v>
      </c>
      <c r="BK166" s="114">
        <f>SUM($BK$167:$BK$168)</f>
        <v>0</v>
      </c>
    </row>
    <row r="167" spans="2:65" s="6" customFormat="1" ht="15.75" customHeight="1">
      <c r="B167" s="22"/>
      <c r="C167" s="120" t="s">
        <v>389</v>
      </c>
      <c r="D167" s="120" t="s">
        <v>133</v>
      </c>
      <c r="E167" s="118" t="s">
        <v>390</v>
      </c>
      <c r="F167" s="119" t="s">
        <v>391</v>
      </c>
      <c r="G167" s="120" t="s">
        <v>144</v>
      </c>
      <c r="H167" s="121">
        <v>19.12</v>
      </c>
      <c r="I167" s="122"/>
      <c r="J167" s="123">
        <f>ROUND($I$167*$H$167,2)</f>
        <v>0</v>
      </c>
      <c r="K167" s="119" t="s">
        <v>137</v>
      </c>
      <c r="L167" s="22"/>
      <c r="M167" s="124"/>
      <c r="N167" s="125" t="s">
        <v>42</v>
      </c>
      <c r="P167" s="126">
        <f>$O$167*$H$167</f>
        <v>0</v>
      </c>
      <c r="Q167" s="126">
        <v>0.0345</v>
      </c>
      <c r="R167" s="126">
        <f>$Q$167*$H$167</f>
        <v>0.6596400000000001</v>
      </c>
      <c r="S167" s="126">
        <v>0</v>
      </c>
      <c r="T167" s="127">
        <f>$S$167*$H$167</f>
        <v>0</v>
      </c>
      <c r="AR167" s="76" t="s">
        <v>138</v>
      </c>
      <c r="AT167" s="76" t="s">
        <v>133</v>
      </c>
      <c r="AU167" s="76" t="s">
        <v>148</v>
      </c>
      <c r="AY167" s="76" t="s">
        <v>131</v>
      </c>
      <c r="BE167" s="128">
        <f>IF($N$167="základní",$J$167,0)</f>
        <v>0</v>
      </c>
      <c r="BF167" s="128">
        <f>IF($N$167="snížená",$J$167,0)</f>
        <v>0</v>
      </c>
      <c r="BG167" s="128">
        <f>IF($N$167="zákl. přenesená",$J$167,0)</f>
        <v>0</v>
      </c>
      <c r="BH167" s="128">
        <f>IF($N$167="sníž. přenesená",$J$167,0)</f>
        <v>0</v>
      </c>
      <c r="BI167" s="128">
        <f>IF($N$167="nulová",$J$167,0)</f>
        <v>0</v>
      </c>
      <c r="BJ167" s="76" t="s">
        <v>21</v>
      </c>
      <c r="BK167" s="128">
        <f>ROUND($I$167*$H$167,2)</f>
        <v>0</v>
      </c>
      <c r="BL167" s="76" t="s">
        <v>138</v>
      </c>
      <c r="BM167" s="76" t="s">
        <v>392</v>
      </c>
    </row>
    <row r="168" spans="2:51" s="6" customFormat="1" ht="15.75" customHeight="1">
      <c r="B168" s="129"/>
      <c r="D168" s="130" t="s">
        <v>140</v>
      </c>
      <c r="E168" s="131"/>
      <c r="F168" s="131" t="s">
        <v>393</v>
      </c>
      <c r="H168" s="132">
        <v>19.12</v>
      </c>
      <c r="L168" s="129"/>
      <c r="M168" s="133"/>
      <c r="T168" s="134"/>
      <c r="AT168" s="135" t="s">
        <v>140</v>
      </c>
      <c r="AU168" s="135" t="s">
        <v>148</v>
      </c>
      <c r="AV168" s="135" t="s">
        <v>79</v>
      </c>
      <c r="AW168" s="135" t="s">
        <v>103</v>
      </c>
      <c r="AX168" s="135" t="s">
        <v>21</v>
      </c>
      <c r="AY168" s="135" t="s">
        <v>131</v>
      </c>
    </row>
    <row r="169" spans="2:63" s="106" customFormat="1" ht="23.25" customHeight="1">
      <c r="B169" s="107"/>
      <c r="D169" s="108" t="s">
        <v>70</v>
      </c>
      <c r="E169" s="115" t="s">
        <v>394</v>
      </c>
      <c r="F169" s="115" t="s">
        <v>395</v>
      </c>
      <c r="J169" s="116">
        <f>$BK$169</f>
        <v>0</v>
      </c>
      <c r="L169" s="107"/>
      <c r="M169" s="111"/>
      <c r="P169" s="112">
        <f>SUM($P$170:$P$172)</f>
        <v>0</v>
      </c>
      <c r="R169" s="112">
        <f>SUM($R$170:$R$172)</f>
        <v>0.0519342</v>
      </c>
      <c r="T169" s="113">
        <f>SUM($T$170:$T$172)</f>
        <v>0</v>
      </c>
      <c r="AR169" s="108" t="s">
        <v>21</v>
      </c>
      <c r="AT169" s="108" t="s">
        <v>70</v>
      </c>
      <c r="AU169" s="108" t="s">
        <v>79</v>
      </c>
      <c r="AY169" s="108" t="s">
        <v>131</v>
      </c>
      <c r="BK169" s="114">
        <f>SUM($BK$170:$BK$172)</f>
        <v>0</v>
      </c>
    </row>
    <row r="170" spans="2:65" s="6" customFormat="1" ht="15.75" customHeight="1">
      <c r="B170" s="22"/>
      <c r="C170" s="117" t="s">
        <v>396</v>
      </c>
      <c r="D170" s="117" t="s">
        <v>133</v>
      </c>
      <c r="E170" s="118" t="s">
        <v>397</v>
      </c>
      <c r="F170" s="119" t="s">
        <v>398</v>
      </c>
      <c r="G170" s="120" t="s">
        <v>144</v>
      </c>
      <c r="H170" s="121">
        <v>6.06</v>
      </c>
      <c r="I170" s="122"/>
      <c r="J170" s="123">
        <f>ROUND($I$170*$H$170,2)</f>
        <v>0</v>
      </c>
      <c r="K170" s="119" t="s">
        <v>137</v>
      </c>
      <c r="L170" s="22"/>
      <c r="M170" s="124"/>
      <c r="N170" s="125" t="s">
        <v>42</v>
      </c>
      <c r="P170" s="126">
        <f>$O$170*$H$170</f>
        <v>0</v>
      </c>
      <c r="Q170" s="126">
        <v>0.00489</v>
      </c>
      <c r="R170" s="126">
        <f>$Q$170*$H$170</f>
        <v>0.0296334</v>
      </c>
      <c r="S170" s="126">
        <v>0</v>
      </c>
      <c r="T170" s="127">
        <f>$S$170*$H$170</f>
        <v>0</v>
      </c>
      <c r="AR170" s="76" t="s">
        <v>138</v>
      </c>
      <c r="AT170" s="76" t="s">
        <v>133</v>
      </c>
      <c r="AU170" s="76" t="s">
        <v>148</v>
      </c>
      <c r="AY170" s="6" t="s">
        <v>131</v>
      </c>
      <c r="BE170" s="128">
        <f>IF($N$170="základní",$J$170,0)</f>
        <v>0</v>
      </c>
      <c r="BF170" s="128">
        <f>IF($N$170="snížená",$J$170,0)</f>
        <v>0</v>
      </c>
      <c r="BG170" s="128">
        <f>IF($N$170="zákl. přenesená",$J$170,0)</f>
        <v>0</v>
      </c>
      <c r="BH170" s="128">
        <f>IF($N$170="sníž. přenesená",$J$170,0)</f>
        <v>0</v>
      </c>
      <c r="BI170" s="128">
        <f>IF($N$170="nulová",$J$170,0)</f>
        <v>0</v>
      </c>
      <c r="BJ170" s="76" t="s">
        <v>21</v>
      </c>
      <c r="BK170" s="128">
        <f>ROUND($I$170*$H$170,2)</f>
        <v>0</v>
      </c>
      <c r="BL170" s="76" t="s">
        <v>138</v>
      </c>
      <c r="BM170" s="76" t="s">
        <v>399</v>
      </c>
    </row>
    <row r="171" spans="2:51" s="6" customFormat="1" ht="15.75" customHeight="1">
      <c r="B171" s="129"/>
      <c r="D171" s="130" t="s">
        <v>140</v>
      </c>
      <c r="E171" s="131"/>
      <c r="F171" s="131" t="s">
        <v>400</v>
      </c>
      <c r="H171" s="132">
        <v>6.06</v>
      </c>
      <c r="L171" s="129"/>
      <c r="M171" s="133"/>
      <c r="T171" s="134"/>
      <c r="AT171" s="135" t="s">
        <v>140</v>
      </c>
      <c r="AU171" s="135" t="s">
        <v>148</v>
      </c>
      <c r="AV171" s="135" t="s">
        <v>79</v>
      </c>
      <c r="AW171" s="135" t="s">
        <v>103</v>
      </c>
      <c r="AX171" s="135" t="s">
        <v>21</v>
      </c>
      <c r="AY171" s="135" t="s">
        <v>131</v>
      </c>
    </row>
    <row r="172" spans="2:65" s="6" customFormat="1" ht="15.75" customHeight="1">
      <c r="B172" s="22"/>
      <c r="C172" s="117" t="s">
        <v>401</v>
      </c>
      <c r="D172" s="117" t="s">
        <v>133</v>
      </c>
      <c r="E172" s="118" t="s">
        <v>402</v>
      </c>
      <c r="F172" s="119" t="s">
        <v>403</v>
      </c>
      <c r="G172" s="120" t="s">
        <v>144</v>
      </c>
      <c r="H172" s="121">
        <v>6.06</v>
      </c>
      <c r="I172" s="122"/>
      <c r="J172" s="123">
        <f>ROUND($I$172*$H$172,2)</f>
        <v>0</v>
      </c>
      <c r="K172" s="119" t="s">
        <v>137</v>
      </c>
      <c r="L172" s="22"/>
      <c r="M172" s="124"/>
      <c r="N172" s="125" t="s">
        <v>42</v>
      </c>
      <c r="P172" s="126">
        <f>$O$172*$H$172</f>
        <v>0</v>
      </c>
      <c r="Q172" s="126">
        <v>0.00368</v>
      </c>
      <c r="R172" s="126">
        <f>$Q$172*$H$172</f>
        <v>0.0223008</v>
      </c>
      <c r="S172" s="126">
        <v>0</v>
      </c>
      <c r="T172" s="127">
        <f>$S$172*$H$172</f>
        <v>0</v>
      </c>
      <c r="AR172" s="76" t="s">
        <v>138</v>
      </c>
      <c r="AT172" s="76" t="s">
        <v>133</v>
      </c>
      <c r="AU172" s="76" t="s">
        <v>148</v>
      </c>
      <c r="AY172" s="6" t="s">
        <v>131</v>
      </c>
      <c r="BE172" s="128">
        <f>IF($N$172="základní",$J$172,0)</f>
        <v>0</v>
      </c>
      <c r="BF172" s="128">
        <f>IF($N$172="snížená",$J$172,0)</f>
        <v>0</v>
      </c>
      <c r="BG172" s="128">
        <f>IF($N$172="zákl. přenesená",$J$172,0)</f>
        <v>0</v>
      </c>
      <c r="BH172" s="128">
        <f>IF($N$172="sníž. přenesená",$J$172,0)</f>
        <v>0</v>
      </c>
      <c r="BI172" s="128">
        <f>IF($N$172="nulová",$J$172,0)</f>
        <v>0</v>
      </c>
      <c r="BJ172" s="76" t="s">
        <v>21</v>
      </c>
      <c r="BK172" s="128">
        <f>ROUND($I$172*$H$172,2)</f>
        <v>0</v>
      </c>
      <c r="BL172" s="76" t="s">
        <v>138</v>
      </c>
      <c r="BM172" s="76" t="s">
        <v>404</v>
      </c>
    </row>
    <row r="173" spans="2:63" s="106" customFormat="1" ht="30.75" customHeight="1">
      <c r="B173" s="107"/>
      <c r="D173" s="108" t="s">
        <v>70</v>
      </c>
      <c r="E173" s="115" t="s">
        <v>176</v>
      </c>
      <c r="F173" s="115" t="s">
        <v>223</v>
      </c>
      <c r="J173" s="116">
        <f>$BK$173</f>
        <v>0</v>
      </c>
      <c r="L173" s="107"/>
      <c r="M173" s="111"/>
      <c r="P173" s="112">
        <f>$P$174+SUM($P$175:$P$178)</f>
        <v>0</v>
      </c>
      <c r="R173" s="112">
        <f>$R$174+SUM($R$175:$R$178)</f>
        <v>0.2450058</v>
      </c>
      <c r="T173" s="113">
        <f>$T$174+SUM($T$175:$T$178)</f>
        <v>1.20456</v>
      </c>
      <c r="AR173" s="108" t="s">
        <v>21</v>
      </c>
      <c r="AT173" s="108" t="s">
        <v>70</v>
      </c>
      <c r="AU173" s="108" t="s">
        <v>21</v>
      </c>
      <c r="AY173" s="108" t="s">
        <v>131</v>
      </c>
      <c r="BK173" s="114">
        <f>$BK$174+SUM($BK$175:$BK$178)</f>
        <v>0</v>
      </c>
    </row>
    <row r="174" spans="2:65" s="6" customFormat="1" ht="15.75" customHeight="1">
      <c r="B174" s="22"/>
      <c r="C174" s="120" t="s">
        <v>405</v>
      </c>
      <c r="D174" s="120" t="s">
        <v>133</v>
      </c>
      <c r="E174" s="118" t="s">
        <v>406</v>
      </c>
      <c r="F174" s="119" t="s">
        <v>407</v>
      </c>
      <c r="G174" s="120" t="s">
        <v>144</v>
      </c>
      <c r="H174" s="121">
        <v>19.12</v>
      </c>
      <c r="I174" s="122"/>
      <c r="J174" s="123">
        <f>ROUND($I$174*$H$174,2)</f>
        <v>0</v>
      </c>
      <c r="K174" s="119" t="s">
        <v>137</v>
      </c>
      <c r="L174" s="22"/>
      <c r="M174" s="124"/>
      <c r="N174" s="125" t="s">
        <v>42</v>
      </c>
      <c r="P174" s="126">
        <f>$O$174*$H$174</f>
        <v>0</v>
      </c>
      <c r="Q174" s="126">
        <v>0</v>
      </c>
      <c r="R174" s="126">
        <f>$Q$174*$H$174</f>
        <v>0</v>
      </c>
      <c r="S174" s="126">
        <v>0.063</v>
      </c>
      <c r="T174" s="127">
        <f>$S$174*$H$174</f>
        <v>1.20456</v>
      </c>
      <c r="AR174" s="76" t="s">
        <v>138</v>
      </c>
      <c r="AT174" s="76" t="s">
        <v>133</v>
      </c>
      <c r="AU174" s="76" t="s">
        <v>79</v>
      </c>
      <c r="AY174" s="76" t="s">
        <v>131</v>
      </c>
      <c r="BE174" s="128">
        <f>IF($N$174="základní",$J$174,0)</f>
        <v>0</v>
      </c>
      <c r="BF174" s="128">
        <f>IF($N$174="snížená",$J$174,0)</f>
        <v>0</v>
      </c>
      <c r="BG174" s="128">
        <f>IF($N$174="zákl. přenesená",$J$174,0)</f>
        <v>0</v>
      </c>
      <c r="BH174" s="128">
        <f>IF($N$174="sníž. přenesená",$J$174,0)</f>
        <v>0</v>
      </c>
      <c r="BI174" s="128">
        <f>IF($N$174="nulová",$J$174,0)</f>
        <v>0</v>
      </c>
      <c r="BJ174" s="76" t="s">
        <v>21</v>
      </c>
      <c r="BK174" s="128">
        <f>ROUND($I$174*$H$174,2)</f>
        <v>0</v>
      </c>
      <c r="BL174" s="76" t="s">
        <v>138</v>
      </c>
      <c r="BM174" s="76" t="s">
        <v>408</v>
      </c>
    </row>
    <row r="175" spans="2:51" s="6" customFormat="1" ht="15.75" customHeight="1">
      <c r="B175" s="129"/>
      <c r="D175" s="130" t="s">
        <v>140</v>
      </c>
      <c r="E175" s="131"/>
      <c r="F175" s="131" t="s">
        <v>393</v>
      </c>
      <c r="H175" s="132">
        <v>19.12</v>
      </c>
      <c r="L175" s="129"/>
      <c r="M175" s="133"/>
      <c r="T175" s="134"/>
      <c r="AT175" s="135" t="s">
        <v>140</v>
      </c>
      <c r="AU175" s="135" t="s">
        <v>79</v>
      </c>
      <c r="AV175" s="135" t="s">
        <v>79</v>
      </c>
      <c r="AW175" s="135" t="s">
        <v>103</v>
      </c>
      <c r="AX175" s="135" t="s">
        <v>21</v>
      </c>
      <c r="AY175" s="135" t="s">
        <v>131</v>
      </c>
    </row>
    <row r="176" spans="2:65" s="6" customFormat="1" ht="15.75" customHeight="1">
      <c r="B176" s="22"/>
      <c r="C176" s="117" t="s">
        <v>409</v>
      </c>
      <c r="D176" s="117" t="s">
        <v>133</v>
      </c>
      <c r="E176" s="118" t="s">
        <v>410</v>
      </c>
      <c r="F176" s="119" t="s">
        <v>411</v>
      </c>
      <c r="G176" s="120" t="s">
        <v>144</v>
      </c>
      <c r="H176" s="121">
        <v>19.12</v>
      </c>
      <c r="I176" s="122"/>
      <c r="J176" s="123">
        <f>ROUND($I$176*$H$176,2)</f>
        <v>0</v>
      </c>
      <c r="K176" s="119" t="s">
        <v>137</v>
      </c>
      <c r="L176" s="22"/>
      <c r="M176" s="124"/>
      <c r="N176" s="125" t="s">
        <v>42</v>
      </c>
      <c r="P176" s="126">
        <f>$O$176*$H$176</f>
        <v>0</v>
      </c>
      <c r="Q176" s="126">
        <v>0</v>
      </c>
      <c r="R176" s="126">
        <f>$Q$176*$H$176</f>
        <v>0</v>
      </c>
      <c r="S176" s="126">
        <v>0</v>
      </c>
      <c r="T176" s="127">
        <f>$S$176*$H$176</f>
        <v>0</v>
      </c>
      <c r="AR176" s="76" t="s">
        <v>138</v>
      </c>
      <c r="AT176" s="76" t="s">
        <v>133</v>
      </c>
      <c r="AU176" s="76" t="s">
        <v>79</v>
      </c>
      <c r="AY176" s="6" t="s">
        <v>131</v>
      </c>
      <c r="BE176" s="128">
        <f>IF($N$176="základní",$J$176,0)</f>
        <v>0</v>
      </c>
      <c r="BF176" s="128">
        <f>IF($N$176="snížená",$J$176,0)</f>
        <v>0</v>
      </c>
      <c r="BG176" s="128">
        <f>IF($N$176="zákl. přenesená",$J$176,0)</f>
        <v>0</v>
      </c>
      <c r="BH176" s="128">
        <f>IF($N$176="sníž. přenesená",$J$176,0)</f>
        <v>0</v>
      </c>
      <c r="BI176" s="128">
        <f>IF($N$176="nulová",$J$176,0)</f>
        <v>0</v>
      </c>
      <c r="BJ176" s="76" t="s">
        <v>21</v>
      </c>
      <c r="BK176" s="128">
        <f>ROUND($I$176*$H$176,2)</f>
        <v>0</v>
      </c>
      <c r="BL176" s="76" t="s">
        <v>138</v>
      </c>
      <c r="BM176" s="76" t="s">
        <v>412</v>
      </c>
    </row>
    <row r="177" spans="2:65" s="6" customFormat="1" ht="15.75" customHeight="1">
      <c r="B177" s="22"/>
      <c r="C177" s="120" t="s">
        <v>413</v>
      </c>
      <c r="D177" s="120" t="s">
        <v>133</v>
      </c>
      <c r="E177" s="118" t="s">
        <v>414</v>
      </c>
      <c r="F177" s="119" t="s">
        <v>415</v>
      </c>
      <c r="G177" s="120" t="s">
        <v>144</v>
      </c>
      <c r="H177" s="121">
        <v>19.12</v>
      </c>
      <c r="I177" s="122"/>
      <c r="J177" s="123">
        <f>ROUND($I$177*$H$177,2)</f>
        <v>0</v>
      </c>
      <c r="K177" s="119" t="s">
        <v>137</v>
      </c>
      <c r="L177" s="22"/>
      <c r="M177" s="124"/>
      <c r="N177" s="125" t="s">
        <v>42</v>
      </c>
      <c r="P177" s="126">
        <f>$O$177*$H$177</f>
        <v>0</v>
      </c>
      <c r="Q177" s="126">
        <v>0</v>
      </c>
      <c r="R177" s="126">
        <f>$Q$177*$H$177</f>
        <v>0</v>
      </c>
      <c r="S177" s="126">
        <v>0</v>
      </c>
      <c r="T177" s="127">
        <f>$S$177*$H$177</f>
        <v>0</v>
      </c>
      <c r="AR177" s="76" t="s">
        <v>138</v>
      </c>
      <c r="AT177" s="76" t="s">
        <v>133</v>
      </c>
      <c r="AU177" s="76" t="s">
        <v>79</v>
      </c>
      <c r="AY177" s="76" t="s">
        <v>131</v>
      </c>
      <c r="BE177" s="128">
        <f>IF($N$177="základní",$J$177,0)</f>
        <v>0</v>
      </c>
      <c r="BF177" s="128">
        <f>IF($N$177="snížená",$J$177,0)</f>
        <v>0</v>
      </c>
      <c r="BG177" s="128">
        <f>IF($N$177="zákl. přenesená",$J$177,0)</f>
        <v>0</v>
      </c>
      <c r="BH177" s="128">
        <f>IF($N$177="sníž. přenesená",$J$177,0)</f>
        <v>0</v>
      </c>
      <c r="BI177" s="128">
        <f>IF($N$177="nulová",$J$177,0)</f>
        <v>0</v>
      </c>
      <c r="BJ177" s="76" t="s">
        <v>21</v>
      </c>
      <c r="BK177" s="128">
        <f>ROUND($I$177*$H$177,2)</f>
        <v>0</v>
      </c>
      <c r="BL177" s="76" t="s">
        <v>138</v>
      </c>
      <c r="BM177" s="76" t="s">
        <v>416</v>
      </c>
    </row>
    <row r="178" spans="2:63" s="106" customFormat="1" ht="23.25" customHeight="1">
      <c r="B178" s="107"/>
      <c r="D178" s="108" t="s">
        <v>70</v>
      </c>
      <c r="E178" s="115" t="s">
        <v>417</v>
      </c>
      <c r="F178" s="115" t="s">
        <v>418</v>
      </c>
      <c r="J178" s="116">
        <f>$BK$178</f>
        <v>0</v>
      </c>
      <c r="L178" s="107"/>
      <c r="M178" s="111"/>
      <c r="P178" s="112">
        <f>SUM($P$179:$P$181)</f>
        <v>0</v>
      </c>
      <c r="R178" s="112">
        <f>SUM($R$179:$R$181)</f>
        <v>0.2450058</v>
      </c>
      <c r="T178" s="113">
        <f>SUM($T$179:$T$181)</f>
        <v>0</v>
      </c>
      <c r="AR178" s="108" t="s">
        <v>21</v>
      </c>
      <c r="AT178" s="108" t="s">
        <v>70</v>
      </c>
      <c r="AU178" s="108" t="s">
        <v>79</v>
      </c>
      <c r="AY178" s="108" t="s">
        <v>131</v>
      </c>
      <c r="BK178" s="114">
        <f>SUM($BK$179:$BK$181)</f>
        <v>0</v>
      </c>
    </row>
    <row r="179" spans="2:65" s="6" customFormat="1" ht="15.75" customHeight="1">
      <c r="B179" s="22"/>
      <c r="C179" s="120" t="s">
        <v>419</v>
      </c>
      <c r="D179" s="120" t="s">
        <v>133</v>
      </c>
      <c r="E179" s="118" t="s">
        <v>420</v>
      </c>
      <c r="F179" s="119" t="s">
        <v>421</v>
      </c>
      <c r="G179" s="120" t="s">
        <v>144</v>
      </c>
      <c r="H179" s="121">
        <v>6.06</v>
      </c>
      <c r="I179" s="122"/>
      <c r="J179" s="123">
        <f>ROUND($I$179*$H$179,2)</f>
        <v>0</v>
      </c>
      <c r="K179" s="119" t="s">
        <v>137</v>
      </c>
      <c r="L179" s="22"/>
      <c r="M179" s="124"/>
      <c r="N179" s="125" t="s">
        <v>42</v>
      </c>
      <c r="P179" s="126">
        <f>$O$179*$H$179</f>
        <v>0</v>
      </c>
      <c r="Q179" s="126">
        <v>0.03885</v>
      </c>
      <c r="R179" s="126">
        <f>$Q$179*$H$179</f>
        <v>0.235431</v>
      </c>
      <c r="S179" s="126">
        <v>0</v>
      </c>
      <c r="T179" s="127">
        <f>$S$179*$H$179</f>
        <v>0</v>
      </c>
      <c r="AR179" s="76" t="s">
        <v>138</v>
      </c>
      <c r="AT179" s="76" t="s">
        <v>133</v>
      </c>
      <c r="AU179" s="76" t="s">
        <v>148</v>
      </c>
      <c r="AY179" s="76" t="s">
        <v>131</v>
      </c>
      <c r="BE179" s="128">
        <f>IF($N$179="základní",$J$179,0)</f>
        <v>0</v>
      </c>
      <c r="BF179" s="128">
        <f>IF($N$179="snížená",$J$179,0)</f>
        <v>0</v>
      </c>
      <c r="BG179" s="128">
        <f>IF($N$179="zákl. přenesená",$J$179,0)</f>
        <v>0</v>
      </c>
      <c r="BH179" s="128">
        <f>IF($N$179="sníž. přenesená",$J$179,0)</f>
        <v>0</v>
      </c>
      <c r="BI179" s="128">
        <f>IF($N$179="nulová",$J$179,0)</f>
        <v>0</v>
      </c>
      <c r="BJ179" s="76" t="s">
        <v>21</v>
      </c>
      <c r="BK179" s="128">
        <f>ROUND($I$179*$H$179,2)</f>
        <v>0</v>
      </c>
      <c r="BL179" s="76" t="s">
        <v>138</v>
      </c>
      <c r="BM179" s="76" t="s">
        <v>422</v>
      </c>
    </row>
    <row r="180" spans="2:51" s="6" customFormat="1" ht="15.75" customHeight="1">
      <c r="B180" s="129"/>
      <c r="D180" s="130" t="s">
        <v>140</v>
      </c>
      <c r="E180" s="131"/>
      <c r="F180" s="131" t="s">
        <v>400</v>
      </c>
      <c r="H180" s="132">
        <v>6.06</v>
      </c>
      <c r="L180" s="129"/>
      <c r="M180" s="133"/>
      <c r="T180" s="134"/>
      <c r="AT180" s="135" t="s">
        <v>140</v>
      </c>
      <c r="AU180" s="135" t="s">
        <v>148</v>
      </c>
      <c r="AV180" s="135" t="s">
        <v>79</v>
      </c>
      <c r="AW180" s="135" t="s">
        <v>103</v>
      </c>
      <c r="AX180" s="135" t="s">
        <v>21</v>
      </c>
      <c r="AY180" s="135" t="s">
        <v>131</v>
      </c>
    </row>
    <row r="181" spans="2:65" s="6" customFormat="1" ht="15.75" customHeight="1">
      <c r="B181" s="22"/>
      <c r="C181" s="117" t="s">
        <v>423</v>
      </c>
      <c r="D181" s="117" t="s">
        <v>133</v>
      </c>
      <c r="E181" s="118" t="s">
        <v>424</v>
      </c>
      <c r="F181" s="119" t="s">
        <v>425</v>
      </c>
      <c r="G181" s="120" t="s">
        <v>144</v>
      </c>
      <c r="H181" s="121">
        <v>6.06</v>
      </c>
      <c r="I181" s="122"/>
      <c r="J181" s="123">
        <f>ROUND($I$181*$H$181,2)</f>
        <v>0</v>
      </c>
      <c r="K181" s="119" t="s">
        <v>137</v>
      </c>
      <c r="L181" s="22"/>
      <c r="M181" s="124"/>
      <c r="N181" s="125" t="s">
        <v>42</v>
      </c>
      <c r="P181" s="126">
        <f>$O$181*$H$181</f>
        <v>0</v>
      </c>
      <c r="Q181" s="126">
        <v>0.00158</v>
      </c>
      <c r="R181" s="126">
        <f>$Q$181*$H$181</f>
        <v>0.0095748</v>
      </c>
      <c r="S181" s="126">
        <v>0</v>
      </c>
      <c r="T181" s="127">
        <f>$S$181*$H$181</f>
        <v>0</v>
      </c>
      <c r="AR181" s="76" t="s">
        <v>138</v>
      </c>
      <c r="AT181" s="76" t="s">
        <v>133</v>
      </c>
      <c r="AU181" s="76" t="s">
        <v>148</v>
      </c>
      <c r="AY181" s="6" t="s">
        <v>131</v>
      </c>
      <c r="BE181" s="128">
        <f>IF($N$181="základní",$J$181,0)</f>
        <v>0</v>
      </c>
      <c r="BF181" s="128">
        <f>IF($N$181="snížená",$J$181,0)</f>
        <v>0</v>
      </c>
      <c r="BG181" s="128">
        <f>IF($N$181="zákl. přenesená",$J$181,0)</f>
        <v>0</v>
      </c>
      <c r="BH181" s="128">
        <f>IF($N$181="sníž. přenesená",$J$181,0)</f>
        <v>0</v>
      </c>
      <c r="BI181" s="128">
        <f>IF($N$181="nulová",$J$181,0)</f>
        <v>0</v>
      </c>
      <c r="BJ181" s="76" t="s">
        <v>21</v>
      </c>
      <c r="BK181" s="128">
        <f>ROUND($I$181*$H$181,2)</f>
        <v>0</v>
      </c>
      <c r="BL181" s="76" t="s">
        <v>138</v>
      </c>
      <c r="BM181" s="76" t="s">
        <v>426</v>
      </c>
    </row>
    <row r="182" spans="2:63" s="106" customFormat="1" ht="30.75" customHeight="1">
      <c r="B182" s="107"/>
      <c r="D182" s="108" t="s">
        <v>70</v>
      </c>
      <c r="E182" s="115" t="s">
        <v>237</v>
      </c>
      <c r="F182" s="115" t="s">
        <v>238</v>
      </c>
      <c r="J182" s="116">
        <f>$BK$182</f>
        <v>0</v>
      </c>
      <c r="L182" s="107"/>
      <c r="M182" s="111"/>
      <c r="P182" s="112">
        <f>SUM($P$183:$P$187)</f>
        <v>0</v>
      </c>
      <c r="R182" s="112">
        <f>SUM($R$183:$R$187)</f>
        <v>0</v>
      </c>
      <c r="T182" s="113">
        <f>SUM($T$183:$T$187)</f>
        <v>0</v>
      </c>
      <c r="AR182" s="108" t="s">
        <v>21</v>
      </c>
      <c r="AT182" s="108" t="s">
        <v>70</v>
      </c>
      <c r="AU182" s="108" t="s">
        <v>21</v>
      </c>
      <c r="AY182" s="108" t="s">
        <v>131</v>
      </c>
      <c r="BK182" s="114">
        <f>SUM($BK$183:$BK$187)</f>
        <v>0</v>
      </c>
    </row>
    <row r="183" spans="2:65" s="6" customFormat="1" ht="15.75" customHeight="1">
      <c r="B183" s="22"/>
      <c r="C183" s="120" t="s">
        <v>427</v>
      </c>
      <c r="D183" s="120" t="s">
        <v>133</v>
      </c>
      <c r="E183" s="118" t="s">
        <v>428</v>
      </c>
      <c r="F183" s="119" t="s">
        <v>429</v>
      </c>
      <c r="G183" s="120" t="s">
        <v>179</v>
      </c>
      <c r="H183" s="121">
        <v>15.002</v>
      </c>
      <c r="I183" s="122"/>
      <c r="J183" s="123">
        <f>ROUND($I$183*$H$183,2)</f>
        <v>0</v>
      </c>
      <c r="K183" s="119" t="s">
        <v>137</v>
      </c>
      <c r="L183" s="22"/>
      <c r="M183" s="124"/>
      <c r="N183" s="125" t="s">
        <v>42</v>
      </c>
      <c r="P183" s="126">
        <f>$O$183*$H$183</f>
        <v>0</v>
      </c>
      <c r="Q183" s="126">
        <v>0</v>
      </c>
      <c r="R183" s="126">
        <f>$Q$183*$H$183</f>
        <v>0</v>
      </c>
      <c r="S183" s="126">
        <v>0</v>
      </c>
      <c r="T183" s="127">
        <f>$S$183*$H$183</f>
        <v>0</v>
      </c>
      <c r="AR183" s="76" t="s">
        <v>138</v>
      </c>
      <c r="AT183" s="76" t="s">
        <v>133</v>
      </c>
      <c r="AU183" s="76" t="s">
        <v>79</v>
      </c>
      <c r="AY183" s="76" t="s">
        <v>131</v>
      </c>
      <c r="BE183" s="128">
        <f>IF($N$183="základní",$J$183,0)</f>
        <v>0</v>
      </c>
      <c r="BF183" s="128">
        <f>IF($N$183="snížená",$J$183,0)</f>
        <v>0</v>
      </c>
      <c r="BG183" s="128">
        <f>IF($N$183="zákl. přenesená",$J$183,0)</f>
        <v>0</v>
      </c>
      <c r="BH183" s="128">
        <f>IF($N$183="sníž. přenesená",$J$183,0)</f>
        <v>0</v>
      </c>
      <c r="BI183" s="128">
        <f>IF($N$183="nulová",$J$183,0)</f>
        <v>0</v>
      </c>
      <c r="BJ183" s="76" t="s">
        <v>21</v>
      </c>
      <c r="BK183" s="128">
        <f>ROUND($I$183*$H$183,2)</f>
        <v>0</v>
      </c>
      <c r="BL183" s="76" t="s">
        <v>138</v>
      </c>
      <c r="BM183" s="76" t="s">
        <v>430</v>
      </c>
    </row>
    <row r="184" spans="2:65" s="6" customFormat="1" ht="15.75" customHeight="1">
      <c r="B184" s="22"/>
      <c r="C184" s="120" t="s">
        <v>431</v>
      </c>
      <c r="D184" s="120" t="s">
        <v>133</v>
      </c>
      <c r="E184" s="118" t="s">
        <v>432</v>
      </c>
      <c r="F184" s="119" t="s">
        <v>433</v>
      </c>
      <c r="G184" s="120" t="s">
        <v>179</v>
      </c>
      <c r="H184" s="121">
        <v>285.038</v>
      </c>
      <c r="I184" s="122"/>
      <c r="J184" s="123">
        <f>ROUND($I$184*$H$184,2)</f>
        <v>0</v>
      </c>
      <c r="K184" s="119" t="s">
        <v>137</v>
      </c>
      <c r="L184" s="22"/>
      <c r="M184" s="124"/>
      <c r="N184" s="125" t="s">
        <v>42</v>
      </c>
      <c r="P184" s="126">
        <f>$O$184*$H$184</f>
        <v>0</v>
      </c>
      <c r="Q184" s="126">
        <v>0</v>
      </c>
      <c r="R184" s="126">
        <f>$Q$184*$H$184</f>
        <v>0</v>
      </c>
      <c r="S184" s="126">
        <v>0</v>
      </c>
      <c r="T184" s="127">
        <f>$S$184*$H$184</f>
        <v>0</v>
      </c>
      <c r="AR184" s="76" t="s">
        <v>138</v>
      </c>
      <c r="AT184" s="76" t="s">
        <v>133</v>
      </c>
      <c r="AU184" s="76" t="s">
        <v>79</v>
      </c>
      <c r="AY184" s="76" t="s">
        <v>131</v>
      </c>
      <c r="BE184" s="128">
        <f>IF($N$184="základní",$J$184,0)</f>
        <v>0</v>
      </c>
      <c r="BF184" s="128">
        <f>IF($N$184="snížená",$J$184,0)</f>
        <v>0</v>
      </c>
      <c r="BG184" s="128">
        <f>IF($N$184="zákl. přenesená",$J$184,0)</f>
        <v>0</v>
      </c>
      <c r="BH184" s="128">
        <f>IF($N$184="sníž. přenesená",$J$184,0)</f>
        <v>0</v>
      </c>
      <c r="BI184" s="128">
        <f>IF($N$184="nulová",$J$184,0)</f>
        <v>0</v>
      </c>
      <c r="BJ184" s="76" t="s">
        <v>21</v>
      </c>
      <c r="BK184" s="128">
        <f>ROUND($I$184*$H$184,2)</f>
        <v>0</v>
      </c>
      <c r="BL184" s="76" t="s">
        <v>138</v>
      </c>
      <c r="BM184" s="76" t="s">
        <v>434</v>
      </c>
    </row>
    <row r="185" spans="2:51" s="6" customFormat="1" ht="15.75" customHeight="1">
      <c r="B185" s="129"/>
      <c r="D185" s="136" t="s">
        <v>140</v>
      </c>
      <c r="F185" s="131" t="s">
        <v>435</v>
      </c>
      <c r="H185" s="132">
        <v>285.038</v>
      </c>
      <c r="L185" s="129"/>
      <c r="M185" s="133"/>
      <c r="T185" s="134"/>
      <c r="AT185" s="135" t="s">
        <v>140</v>
      </c>
      <c r="AU185" s="135" t="s">
        <v>79</v>
      </c>
      <c r="AV185" s="135" t="s">
        <v>79</v>
      </c>
      <c r="AW185" s="135" t="s">
        <v>71</v>
      </c>
      <c r="AX185" s="135" t="s">
        <v>21</v>
      </c>
      <c r="AY185" s="135" t="s">
        <v>131</v>
      </c>
    </row>
    <row r="186" spans="2:65" s="6" customFormat="1" ht="15.75" customHeight="1">
      <c r="B186" s="22"/>
      <c r="C186" s="117" t="s">
        <v>436</v>
      </c>
      <c r="D186" s="117" t="s">
        <v>133</v>
      </c>
      <c r="E186" s="118" t="s">
        <v>437</v>
      </c>
      <c r="F186" s="119" t="s">
        <v>438</v>
      </c>
      <c r="G186" s="120" t="s">
        <v>179</v>
      </c>
      <c r="H186" s="121">
        <v>15.002</v>
      </c>
      <c r="I186" s="122"/>
      <c r="J186" s="123">
        <f>ROUND($I$186*$H$186,2)</f>
        <v>0</v>
      </c>
      <c r="K186" s="119" t="s">
        <v>137</v>
      </c>
      <c r="L186" s="22"/>
      <c r="M186" s="124"/>
      <c r="N186" s="125" t="s">
        <v>42</v>
      </c>
      <c r="P186" s="126">
        <f>$O$186*$H$186</f>
        <v>0</v>
      </c>
      <c r="Q186" s="126">
        <v>0</v>
      </c>
      <c r="R186" s="126">
        <f>$Q$186*$H$186</f>
        <v>0</v>
      </c>
      <c r="S186" s="126">
        <v>0</v>
      </c>
      <c r="T186" s="127">
        <f>$S$186*$H$186</f>
        <v>0</v>
      </c>
      <c r="AR186" s="76" t="s">
        <v>138</v>
      </c>
      <c r="AT186" s="76" t="s">
        <v>133</v>
      </c>
      <c r="AU186" s="76" t="s">
        <v>79</v>
      </c>
      <c r="AY186" s="6" t="s">
        <v>131</v>
      </c>
      <c r="BE186" s="128">
        <f>IF($N$186="základní",$J$186,0)</f>
        <v>0</v>
      </c>
      <c r="BF186" s="128">
        <f>IF($N$186="snížená",$J$186,0)</f>
        <v>0</v>
      </c>
      <c r="BG186" s="128">
        <f>IF($N$186="zákl. přenesená",$J$186,0)</f>
        <v>0</v>
      </c>
      <c r="BH186" s="128">
        <f>IF($N$186="sníž. přenesená",$J$186,0)</f>
        <v>0</v>
      </c>
      <c r="BI186" s="128">
        <f>IF($N$186="nulová",$J$186,0)</f>
        <v>0</v>
      </c>
      <c r="BJ186" s="76" t="s">
        <v>21</v>
      </c>
      <c r="BK186" s="128">
        <f>ROUND($I$186*$H$186,2)</f>
        <v>0</v>
      </c>
      <c r="BL186" s="76" t="s">
        <v>138</v>
      </c>
      <c r="BM186" s="76" t="s">
        <v>439</v>
      </c>
    </row>
    <row r="187" spans="2:65" s="6" customFormat="1" ht="15.75" customHeight="1">
      <c r="B187" s="22"/>
      <c r="C187" s="120" t="s">
        <v>440</v>
      </c>
      <c r="D187" s="120" t="s">
        <v>133</v>
      </c>
      <c r="E187" s="118" t="s">
        <v>441</v>
      </c>
      <c r="F187" s="119" t="s">
        <v>442</v>
      </c>
      <c r="G187" s="120" t="s">
        <v>179</v>
      </c>
      <c r="H187" s="121">
        <v>15.002</v>
      </c>
      <c r="I187" s="122"/>
      <c r="J187" s="123">
        <f>ROUND($I$187*$H$187,2)</f>
        <v>0</v>
      </c>
      <c r="K187" s="119" t="s">
        <v>137</v>
      </c>
      <c r="L187" s="22"/>
      <c r="M187" s="124"/>
      <c r="N187" s="125" t="s">
        <v>42</v>
      </c>
      <c r="P187" s="126">
        <f>$O$187*$H$187</f>
        <v>0</v>
      </c>
      <c r="Q187" s="126">
        <v>0</v>
      </c>
      <c r="R187" s="126">
        <f>$Q$187*$H$187</f>
        <v>0</v>
      </c>
      <c r="S187" s="126">
        <v>0</v>
      </c>
      <c r="T187" s="127">
        <f>$S$187*$H$187</f>
        <v>0</v>
      </c>
      <c r="AR187" s="76" t="s">
        <v>138</v>
      </c>
      <c r="AT187" s="76" t="s">
        <v>133</v>
      </c>
      <c r="AU187" s="76" t="s">
        <v>79</v>
      </c>
      <c r="AY187" s="76" t="s">
        <v>131</v>
      </c>
      <c r="BE187" s="128">
        <f>IF($N$187="základní",$J$187,0)</f>
        <v>0</v>
      </c>
      <c r="BF187" s="128">
        <f>IF($N$187="snížená",$J$187,0)</f>
        <v>0</v>
      </c>
      <c r="BG187" s="128">
        <f>IF($N$187="zákl. přenesená",$J$187,0)</f>
        <v>0</v>
      </c>
      <c r="BH187" s="128">
        <f>IF($N$187="sníž. přenesená",$J$187,0)</f>
        <v>0</v>
      </c>
      <c r="BI187" s="128">
        <f>IF($N$187="nulová",$J$187,0)</f>
        <v>0</v>
      </c>
      <c r="BJ187" s="76" t="s">
        <v>21</v>
      </c>
      <c r="BK187" s="128">
        <f>ROUND($I$187*$H$187,2)</f>
        <v>0</v>
      </c>
      <c r="BL187" s="76" t="s">
        <v>138</v>
      </c>
      <c r="BM187" s="76" t="s">
        <v>443</v>
      </c>
    </row>
    <row r="188" spans="2:63" s="106" customFormat="1" ht="30.75" customHeight="1">
      <c r="B188" s="107"/>
      <c r="D188" s="108" t="s">
        <v>70</v>
      </c>
      <c r="E188" s="115" t="s">
        <v>256</v>
      </c>
      <c r="F188" s="115" t="s">
        <v>257</v>
      </c>
      <c r="J188" s="116">
        <f>$BK$188</f>
        <v>0</v>
      </c>
      <c r="L188" s="107"/>
      <c r="M188" s="111"/>
      <c r="P188" s="112">
        <f>$P$189</f>
        <v>0</v>
      </c>
      <c r="R188" s="112">
        <f>$R$189</f>
        <v>0</v>
      </c>
      <c r="T188" s="113">
        <f>$T$189</f>
        <v>0</v>
      </c>
      <c r="AR188" s="108" t="s">
        <v>21</v>
      </c>
      <c r="AT188" s="108" t="s">
        <v>70</v>
      </c>
      <c r="AU188" s="108" t="s">
        <v>21</v>
      </c>
      <c r="AY188" s="108" t="s">
        <v>131</v>
      </c>
      <c r="BK188" s="114">
        <f>$BK$189</f>
        <v>0</v>
      </c>
    </row>
    <row r="189" spans="2:65" s="6" customFormat="1" ht="15.75" customHeight="1">
      <c r="B189" s="22"/>
      <c r="C189" s="120" t="s">
        <v>444</v>
      </c>
      <c r="D189" s="120" t="s">
        <v>133</v>
      </c>
      <c r="E189" s="118" t="s">
        <v>445</v>
      </c>
      <c r="F189" s="119" t="s">
        <v>446</v>
      </c>
      <c r="G189" s="120" t="s">
        <v>179</v>
      </c>
      <c r="H189" s="121">
        <v>41.782</v>
      </c>
      <c r="I189" s="122"/>
      <c r="J189" s="123">
        <f>ROUND($I$189*$H$189,2)</f>
        <v>0</v>
      </c>
      <c r="K189" s="119" t="s">
        <v>137</v>
      </c>
      <c r="L189" s="22"/>
      <c r="M189" s="124"/>
      <c r="N189" s="125" t="s">
        <v>42</v>
      </c>
      <c r="P189" s="126">
        <f>$O$189*$H$189</f>
        <v>0</v>
      </c>
      <c r="Q189" s="126">
        <v>0</v>
      </c>
      <c r="R189" s="126">
        <f>$Q$189*$H$189</f>
        <v>0</v>
      </c>
      <c r="S189" s="126">
        <v>0</v>
      </c>
      <c r="T189" s="127">
        <f>$S$189*$H$189</f>
        <v>0</v>
      </c>
      <c r="AR189" s="76" t="s">
        <v>138</v>
      </c>
      <c r="AT189" s="76" t="s">
        <v>133</v>
      </c>
      <c r="AU189" s="76" t="s">
        <v>79</v>
      </c>
      <c r="AY189" s="76" t="s">
        <v>131</v>
      </c>
      <c r="BE189" s="128">
        <f>IF($N$189="základní",$J$189,0)</f>
        <v>0</v>
      </c>
      <c r="BF189" s="128">
        <f>IF($N$189="snížená",$J$189,0)</f>
        <v>0</v>
      </c>
      <c r="BG189" s="128">
        <f>IF($N$189="zákl. přenesená",$J$189,0)</f>
        <v>0</v>
      </c>
      <c r="BH189" s="128">
        <f>IF($N$189="sníž. přenesená",$J$189,0)</f>
        <v>0</v>
      </c>
      <c r="BI189" s="128">
        <f>IF($N$189="nulová",$J$189,0)</f>
        <v>0</v>
      </c>
      <c r="BJ189" s="76" t="s">
        <v>21</v>
      </c>
      <c r="BK189" s="128">
        <f>ROUND($I$189*$H$189,2)</f>
        <v>0</v>
      </c>
      <c r="BL189" s="76" t="s">
        <v>138</v>
      </c>
      <c r="BM189" s="76" t="s">
        <v>447</v>
      </c>
    </row>
    <row r="190" spans="2:63" s="106" customFormat="1" ht="37.5" customHeight="1">
      <c r="B190" s="107"/>
      <c r="D190" s="108" t="s">
        <v>70</v>
      </c>
      <c r="E190" s="109" t="s">
        <v>448</v>
      </c>
      <c r="F190" s="109" t="s">
        <v>449</v>
      </c>
      <c r="J190" s="110">
        <f>$BK$190</f>
        <v>0</v>
      </c>
      <c r="L190" s="107"/>
      <c r="M190" s="111"/>
      <c r="P190" s="112">
        <f>$P$191+$P$197+$P$204+$P$212+$P$215+$P$220</f>
        <v>0</v>
      </c>
      <c r="R190" s="112">
        <f>$R$191+$R$197+$R$204+$R$212+$R$215+$R$220</f>
        <v>0.09254575999999999</v>
      </c>
      <c r="T190" s="113">
        <f>$T$191+$T$197+$T$204+$T$212+$T$215+$T$220</f>
        <v>0.43207799999999996</v>
      </c>
      <c r="AR190" s="108" t="s">
        <v>79</v>
      </c>
      <c r="AT190" s="108" t="s">
        <v>70</v>
      </c>
      <c r="AU190" s="108" t="s">
        <v>71</v>
      </c>
      <c r="AY190" s="108" t="s">
        <v>131</v>
      </c>
      <c r="BK190" s="114">
        <f>$BK$191+$BK$197+$BK$204+$BK$212+$BK$215+$BK$220</f>
        <v>0</v>
      </c>
    </row>
    <row r="191" spans="2:63" s="106" customFormat="1" ht="21" customHeight="1">
      <c r="B191" s="107"/>
      <c r="D191" s="108" t="s">
        <v>70</v>
      </c>
      <c r="E191" s="115" t="s">
        <v>450</v>
      </c>
      <c r="F191" s="115" t="s">
        <v>451</v>
      </c>
      <c r="J191" s="116">
        <f>$BK$191</f>
        <v>0</v>
      </c>
      <c r="L191" s="107"/>
      <c r="M191" s="111"/>
      <c r="P191" s="112">
        <f>SUM($P$192:$P$196)</f>
        <v>0</v>
      </c>
      <c r="R191" s="112">
        <f>SUM($R$192:$R$196)</f>
        <v>0.01612096</v>
      </c>
      <c r="T191" s="113">
        <f>SUM($T$192:$T$196)</f>
        <v>0</v>
      </c>
      <c r="AR191" s="108" t="s">
        <v>79</v>
      </c>
      <c r="AT191" s="108" t="s">
        <v>70</v>
      </c>
      <c r="AU191" s="108" t="s">
        <v>21</v>
      </c>
      <c r="AY191" s="108" t="s">
        <v>131</v>
      </c>
      <c r="BK191" s="114">
        <f>SUM($BK$192:$BK$196)</f>
        <v>0</v>
      </c>
    </row>
    <row r="192" spans="2:65" s="6" customFormat="1" ht="15.75" customHeight="1">
      <c r="B192" s="22"/>
      <c r="C192" s="120" t="s">
        <v>452</v>
      </c>
      <c r="D192" s="120" t="s">
        <v>133</v>
      </c>
      <c r="E192" s="118" t="s">
        <v>453</v>
      </c>
      <c r="F192" s="119" t="s">
        <v>454</v>
      </c>
      <c r="G192" s="120" t="s">
        <v>144</v>
      </c>
      <c r="H192" s="121">
        <v>25.189</v>
      </c>
      <c r="I192" s="122"/>
      <c r="J192" s="123">
        <f>ROUND($I$192*$H$192,2)</f>
        <v>0</v>
      </c>
      <c r="K192" s="119" t="s">
        <v>137</v>
      </c>
      <c r="L192" s="22"/>
      <c r="M192" s="124"/>
      <c r="N192" s="125" t="s">
        <v>42</v>
      </c>
      <c r="P192" s="126">
        <f>$O$192*$H$192</f>
        <v>0</v>
      </c>
      <c r="Q192" s="126">
        <v>0.00064</v>
      </c>
      <c r="R192" s="126">
        <f>$Q$192*$H$192</f>
        <v>0.01612096</v>
      </c>
      <c r="S192" s="126">
        <v>0</v>
      </c>
      <c r="T192" s="127">
        <f>$S$192*$H$192</f>
        <v>0</v>
      </c>
      <c r="AR192" s="76" t="s">
        <v>161</v>
      </c>
      <c r="AT192" s="76" t="s">
        <v>133</v>
      </c>
      <c r="AU192" s="76" t="s">
        <v>79</v>
      </c>
      <c r="AY192" s="76" t="s">
        <v>131</v>
      </c>
      <c r="BE192" s="128">
        <f>IF($N$192="základní",$J$192,0)</f>
        <v>0</v>
      </c>
      <c r="BF192" s="128">
        <f>IF($N$192="snížená",$J$192,0)</f>
        <v>0</v>
      </c>
      <c r="BG192" s="128">
        <f>IF($N$192="zákl. přenesená",$J$192,0)</f>
        <v>0</v>
      </c>
      <c r="BH192" s="128">
        <f>IF($N$192="sníž. přenesená",$J$192,0)</f>
        <v>0</v>
      </c>
      <c r="BI192" s="128">
        <f>IF($N$192="nulová",$J$192,0)</f>
        <v>0</v>
      </c>
      <c r="BJ192" s="76" t="s">
        <v>21</v>
      </c>
      <c r="BK192" s="128">
        <f>ROUND($I$192*$H$192,2)</f>
        <v>0</v>
      </c>
      <c r="BL192" s="76" t="s">
        <v>161</v>
      </c>
      <c r="BM192" s="76" t="s">
        <v>455</v>
      </c>
    </row>
    <row r="193" spans="2:47" s="6" customFormat="1" ht="30.75" customHeight="1">
      <c r="B193" s="22"/>
      <c r="D193" s="130" t="s">
        <v>352</v>
      </c>
      <c r="F193" s="157" t="s">
        <v>456</v>
      </c>
      <c r="L193" s="22"/>
      <c r="M193" s="48"/>
      <c r="T193" s="49"/>
      <c r="AT193" s="6" t="s">
        <v>352</v>
      </c>
      <c r="AU193" s="6" t="s">
        <v>79</v>
      </c>
    </row>
    <row r="194" spans="2:51" s="6" customFormat="1" ht="15.75" customHeight="1">
      <c r="B194" s="129"/>
      <c r="D194" s="136" t="s">
        <v>140</v>
      </c>
      <c r="E194" s="135"/>
      <c r="F194" s="131" t="s">
        <v>333</v>
      </c>
      <c r="H194" s="132">
        <v>25.189</v>
      </c>
      <c r="L194" s="129"/>
      <c r="M194" s="133"/>
      <c r="T194" s="134"/>
      <c r="AT194" s="135" t="s">
        <v>140</v>
      </c>
      <c r="AU194" s="135" t="s">
        <v>79</v>
      </c>
      <c r="AV194" s="135" t="s">
        <v>79</v>
      </c>
      <c r="AW194" s="135" t="s">
        <v>103</v>
      </c>
      <c r="AX194" s="135" t="s">
        <v>21</v>
      </c>
      <c r="AY194" s="135" t="s">
        <v>131</v>
      </c>
    </row>
    <row r="195" spans="2:65" s="6" customFormat="1" ht="15.75" customHeight="1">
      <c r="B195" s="22"/>
      <c r="C195" s="117" t="s">
        <v>457</v>
      </c>
      <c r="D195" s="117" t="s">
        <v>133</v>
      </c>
      <c r="E195" s="118" t="s">
        <v>458</v>
      </c>
      <c r="F195" s="119" t="s">
        <v>459</v>
      </c>
      <c r="G195" s="120" t="s">
        <v>179</v>
      </c>
      <c r="H195" s="121">
        <v>0.016</v>
      </c>
      <c r="I195" s="122"/>
      <c r="J195" s="123">
        <f>ROUND($I$195*$H$195,2)</f>
        <v>0</v>
      </c>
      <c r="K195" s="119" t="s">
        <v>137</v>
      </c>
      <c r="L195" s="22"/>
      <c r="M195" s="124"/>
      <c r="N195" s="125" t="s">
        <v>42</v>
      </c>
      <c r="P195" s="126">
        <f>$O$195*$H$195</f>
        <v>0</v>
      </c>
      <c r="Q195" s="126">
        <v>0</v>
      </c>
      <c r="R195" s="126">
        <f>$Q$195*$H$195</f>
        <v>0</v>
      </c>
      <c r="S195" s="126">
        <v>0</v>
      </c>
      <c r="T195" s="127">
        <f>$S$195*$H$195</f>
        <v>0</v>
      </c>
      <c r="AR195" s="76" t="s">
        <v>161</v>
      </c>
      <c r="AT195" s="76" t="s">
        <v>133</v>
      </c>
      <c r="AU195" s="76" t="s">
        <v>79</v>
      </c>
      <c r="AY195" s="6" t="s">
        <v>131</v>
      </c>
      <c r="BE195" s="128">
        <f>IF($N$195="základní",$J$195,0)</f>
        <v>0</v>
      </c>
      <c r="BF195" s="128">
        <f>IF($N$195="snížená",$J$195,0)</f>
        <v>0</v>
      </c>
      <c r="BG195" s="128">
        <f>IF($N$195="zákl. přenesená",$J$195,0)</f>
        <v>0</v>
      </c>
      <c r="BH195" s="128">
        <f>IF($N$195="sníž. přenesená",$J$195,0)</f>
        <v>0</v>
      </c>
      <c r="BI195" s="128">
        <f>IF($N$195="nulová",$J$195,0)</f>
        <v>0</v>
      </c>
      <c r="BJ195" s="76" t="s">
        <v>21</v>
      </c>
      <c r="BK195" s="128">
        <f>ROUND($I$195*$H$195,2)</f>
        <v>0</v>
      </c>
      <c r="BL195" s="76" t="s">
        <v>161</v>
      </c>
      <c r="BM195" s="76" t="s">
        <v>460</v>
      </c>
    </row>
    <row r="196" spans="2:65" s="6" customFormat="1" ht="15.75" customHeight="1">
      <c r="B196" s="22"/>
      <c r="C196" s="120" t="s">
        <v>461</v>
      </c>
      <c r="D196" s="120" t="s">
        <v>133</v>
      </c>
      <c r="E196" s="118" t="s">
        <v>462</v>
      </c>
      <c r="F196" s="119" t="s">
        <v>463</v>
      </c>
      <c r="G196" s="120" t="s">
        <v>179</v>
      </c>
      <c r="H196" s="121">
        <v>0.016</v>
      </c>
      <c r="I196" s="122"/>
      <c r="J196" s="123">
        <f>ROUND($I$196*$H$196,2)</f>
        <v>0</v>
      </c>
      <c r="K196" s="119" t="s">
        <v>137</v>
      </c>
      <c r="L196" s="22"/>
      <c r="M196" s="124"/>
      <c r="N196" s="125" t="s">
        <v>42</v>
      </c>
      <c r="P196" s="126">
        <f>$O$196*$H$196</f>
        <v>0</v>
      </c>
      <c r="Q196" s="126">
        <v>0</v>
      </c>
      <c r="R196" s="126">
        <f>$Q$196*$H$196</f>
        <v>0</v>
      </c>
      <c r="S196" s="126">
        <v>0</v>
      </c>
      <c r="T196" s="127">
        <f>$S$196*$H$196</f>
        <v>0</v>
      </c>
      <c r="AR196" s="76" t="s">
        <v>161</v>
      </c>
      <c r="AT196" s="76" t="s">
        <v>133</v>
      </c>
      <c r="AU196" s="76" t="s">
        <v>79</v>
      </c>
      <c r="AY196" s="76" t="s">
        <v>131</v>
      </c>
      <c r="BE196" s="128">
        <f>IF($N$196="základní",$J$196,0)</f>
        <v>0</v>
      </c>
      <c r="BF196" s="128">
        <f>IF($N$196="snížená",$J$196,0)</f>
        <v>0</v>
      </c>
      <c r="BG196" s="128">
        <f>IF($N$196="zákl. přenesená",$J$196,0)</f>
        <v>0</v>
      </c>
      <c r="BH196" s="128">
        <f>IF($N$196="sníž. přenesená",$J$196,0)</f>
        <v>0</v>
      </c>
      <c r="BI196" s="128">
        <f>IF($N$196="nulová",$J$196,0)</f>
        <v>0</v>
      </c>
      <c r="BJ196" s="76" t="s">
        <v>21</v>
      </c>
      <c r="BK196" s="128">
        <f>ROUND($I$196*$H$196,2)</f>
        <v>0</v>
      </c>
      <c r="BL196" s="76" t="s">
        <v>161</v>
      </c>
      <c r="BM196" s="76" t="s">
        <v>464</v>
      </c>
    </row>
    <row r="197" spans="2:63" s="106" customFormat="1" ht="30.75" customHeight="1">
      <c r="B197" s="107"/>
      <c r="D197" s="108" t="s">
        <v>70</v>
      </c>
      <c r="E197" s="115" t="s">
        <v>465</v>
      </c>
      <c r="F197" s="115" t="s">
        <v>466</v>
      </c>
      <c r="J197" s="116">
        <f>$BK$197</f>
        <v>0</v>
      </c>
      <c r="L197" s="107"/>
      <c r="M197" s="111"/>
      <c r="P197" s="112">
        <f>SUM($P$198:$P$203)</f>
        <v>0</v>
      </c>
      <c r="R197" s="112">
        <f>SUM($R$198:$R$203)</f>
        <v>0.018260000000000002</v>
      </c>
      <c r="T197" s="113">
        <f>SUM($T$198:$T$203)</f>
        <v>0</v>
      </c>
      <c r="AR197" s="108" t="s">
        <v>79</v>
      </c>
      <c r="AT197" s="108" t="s">
        <v>70</v>
      </c>
      <c r="AU197" s="108" t="s">
        <v>21</v>
      </c>
      <c r="AY197" s="108" t="s">
        <v>131</v>
      </c>
      <c r="BK197" s="114">
        <f>SUM($BK$198:$BK$203)</f>
        <v>0</v>
      </c>
    </row>
    <row r="198" spans="2:65" s="6" customFormat="1" ht="15.75" customHeight="1">
      <c r="B198" s="22"/>
      <c r="C198" s="120" t="s">
        <v>467</v>
      </c>
      <c r="D198" s="120" t="s">
        <v>133</v>
      </c>
      <c r="E198" s="118" t="s">
        <v>468</v>
      </c>
      <c r="F198" s="119" t="s">
        <v>469</v>
      </c>
      <c r="G198" s="120" t="s">
        <v>136</v>
      </c>
      <c r="H198" s="121">
        <v>10</v>
      </c>
      <c r="I198" s="122"/>
      <c r="J198" s="123">
        <f>ROUND($I$198*$H$198,2)</f>
        <v>0</v>
      </c>
      <c r="K198" s="119" t="s">
        <v>137</v>
      </c>
      <c r="L198" s="22"/>
      <c r="M198" s="124"/>
      <c r="N198" s="125" t="s">
        <v>42</v>
      </c>
      <c r="P198" s="126">
        <f>$O$198*$H$198</f>
        <v>0</v>
      </c>
      <c r="Q198" s="126">
        <v>0.00126</v>
      </c>
      <c r="R198" s="126">
        <f>$Q$198*$H$198</f>
        <v>0.0126</v>
      </c>
      <c r="S198" s="126">
        <v>0</v>
      </c>
      <c r="T198" s="127">
        <f>$S$198*$H$198</f>
        <v>0</v>
      </c>
      <c r="AR198" s="76" t="s">
        <v>161</v>
      </c>
      <c r="AT198" s="76" t="s">
        <v>133</v>
      </c>
      <c r="AU198" s="76" t="s">
        <v>79</v>
      </c>
      <c r="AY198" s="76" t="s">
        <v>131</v>
      </c>
      <c r="BE198" s="128">
        <f>IF($N$198="základní",$J$198,0)</f>
        <v>0</v>
      </c>
      <c r="BF198" s="128">
        <f>IF($N$198="snížená",$J$198,0)</f>
        <v>0</v>
      </c>
      <c r="BG198" s="128">
        <f>IF($N$198="zákl. přenesená",$J$198,0)</f>
        <v>0</v>
      </c>
      <c r="BH198" s="128">
        <f>IF($N$198="sníž. přenesená",$J$198,0)</f>
        <v>0</v>
      </c>
      <c r="BI198" s="128">
        <f>IF($N$198="nulová",$J$198,0)</f>
        <v>0</v>
      </c>
      <c r="BJ198" s="76" t="s">
        <v>21</v>
      </c>
      <c r="BK198" s="128">
        <f>ROUND($I$198*$H$198,2)</f>
        <v>0</v>
      </c>
      <c r="BL198" s="76" t="s">
        <v>161</v>
      </c>
      <c r="BM198" s="76" t="s">
        <v>470</v>
      </c>
    </row>
    <row r="199" spans="2:65" s="6" customFormat="1" ht="15.75" customHeight="1">
      <c r="B199" s="22"/>
      <c r="C199" s="120" t="s">
        <v>471</v>
      </c>
      <c r="D199" s="120" t="s">
        <v>133</v>
      </c>
      <c r="E199" s="118" t="s">
        <v>472</v>
      </c>
      <c r="F199" s="119" t="s">
        <v>473</v>
      </c>
      <c r="G199" s="120" t="s">
        <v>136</v>
      </c>
      <c r="H199" s="121">
        <v>5</v>
      </c>
      <c r="I199" s="122"/>
      <c r="J199" s="123">
        <f>ROUND($I$199*$H$199,2)</f>
        <v>0</v>
      </c>
      <c r="K199" s="119" t="s">
        <v>137</v>
      </c>
      <c r="L199" s="22"/>
      <c r="M199" s="124"/>
      <c r="N199" s="125" t="s">
        <v>42</v>
      </c>
      <c r="P199" s="126">
        <f>$O$199*$H$199</f>
        <v>0</v>
      </c>
      <c r="Q199" s="126">
        <v>0.00056</v>
      </c>
      <c r="R199" s="126">
        <f>$Q$199*$H$199</f>
        <v>0.0027999999999999995</v>
      </c>
      <c r="S199" s="126">
        <v>0</v>
      </c>
      <c r="T199" s="127">
        <f>$S$199*$H$199</f>
        <v>0</v>
      </c>
      <c r="AR199" s="76" t="s">
        <v>161</v>
      </c>
      <c r="AT199" s="76" t="s">
        <v>133</v>
      </c>
      <c r="AU199" s="76" t="s">
        <v>79</v>
      </c>
      <c r="AY199" s="76" t="s">
        <v>131</v>
      </c>
      <c r="BE199" s="128">
        <f>IF($N$199="základní",$J$199,0)</f>
        <v>0</v>
      </c>
      <c r="BF199" s="128">
        <f>IF($N$199="snížená",$J$199,0)</f>
        <v>0</v>
      </c>
      <c r="BG199" s="128">
        <f>IF($N$199="zákl. přenesená",$J$199,0)</f>
        <v>0</v>
      </c>
      <c r="BH199" s="128">
        <f>IF($N$199="sníž. přenesená",$J$199,0)</f>
        <v>0</v>
      </c>
      <c r="BI199" s="128">
        <f>IF($N$199="nulová",$J$199,0)</f>
        <v>0</v>
      </c>
      <c r="BJ199" s="76" t="s">
        <v>21</v>
      </c>
      <c r="BK199" s="128">
        <f>ROUND($I$199*$H$199,2)</f>
        <v>0</v>
      </c>
      <c r="BL199" s="76" t="s">
        <v>161</v>
      </c>
      <c r="BM199" s="76" t="s">
        <v>474</v>
      </c>
    </row>
    <row r="200" spans="2:65" s="6" customFormat="1" ht="15.75" customHeight="1">
      <c r="B200" s="22"/>
      <c r="C200" s="120" t="s">
        <v>475</v>
      </c>
      <c r="D200" s="120" t="s">
        <v>133</v>
      </c>
      <c r="E200" s="118" t="s">
        <v>476</v>
      </c>
      <c r="F200" s="119" t="s">
        <v>477</v>
      </c>
      <c r="G200" s="120" t="s">
        <v>232</v>
      </c>
      <c r="H200" s="121">
        <v>2</v>
      </c>
      <c r="I200" s="122"/>
      <c r="J200" s="123">
        <f>ROUND($I$200*$H$200,2)</f>
        <v>0</v>
      </c>
      <c r="K200" s="119" t="s">
        <v>137</v>
      </c>
      <c r="L200" s="22"/>
      <c r="M200" s="124"/>
      <c r="N200" s="125" t="s">
        <v>42</v>
      </c>
      <c r="P200" s="126">
        <f>$O$200*$H$200</f>
        <v>0</v>
      </c>
      <c r="Q200" s="126">
        <v>0.00143</v>
      </c>
      <c r="R200" s="126">
        <f>$Q$200*$H$200</f>
        <v>0.00286</v>
      </c>
      <c r="S200" s="126">
        <v>0</v>
      </c>
      <c r="T200" s="127">
        <f>$S$200*$H$200</f>
        <v>0</v>
      </c>
      <c r="AR200" s="76" t="s">
        <v>161</v>
      </c>
      <c r="AT200" s="76" t="s">
        <v>133</v>
      </c>
      <c r="AU200" s="76" t="s">
        <v>79</v>
      </c>
      <c r="AY200" s="76" t="s">
        <v>131</v>
      </c>
      <c r="BE200" s="128">
        <f>IF($N$200="základní",$J$200,0)</f>
        <v>0</v>
      </c>
      <c r="BF200" s="128">
        <f>IF($N$200="snížená",$J$200,0)</f>
        <v>0</v>
      </c>
      <c r="BG200" s="128">
        <f>IF($N$200="zákl. přenesená",$J$200,0)</f>
        <v>0</v>
      </c>
      <c r="BH200" s="128">
        <f>IF($N$200="sníž. přenesená",$J$200,0)</f>
        <v>0</v>
      </c>
      <c r="BI200" s="128">
        <f>IF($N$200="nulová",$J$200,0)</f>
        <v>0</v>
      </c>
      <c r="BJ200" s="76" t="s">
        <v>21</v>
      </c>
      <c r="BK200" s="128">
        <f>ROUND($I$200*$H$200,2)</f>
        <v>0</v>
      </c>
      <c r="BL200" s="76" t="s">
        <v>161</v>
      </c>
      <c r="BM200" s="76" t="s">
        <v>478</v>
      </c>
    </row>
    <row r="201" spans="2:65" s="6" customFormat="1" ht="15.75" customHeight="1">
      <c r="B201" s="22"/>
      <c r="C201" s="120" t="s">
        <v>479</v>
      </c>
      <c r="D201" s="120" t="s">
        <v>133</v>
      </c>
      <c r="E201" s="118" t="s">
        <v>480</v>
      </c>
      <c r="F201" s="119" t="s">
        <v>481</v>
      </c>
      <c r="G201" s="120" t="s">
        <v>136</v>
      </c>
      <c r="H201" s="121">
        <v>15</v>
      </c>
      <c r="I201" s="122"/>
      <c r="J201" s="123">
        <f>ROUND($I$201*$H$201,2)</f>
        <v>0</v>
      </c>
      <c r="K201" s="119" t="s">
        <v>137</v>
      </c>
      <c r="L201" s="22"/>
      <c r="M201" s="124"/>
      <c r="N201" s="125" t="s">
        <v>42</v>
      </c>
      <c r="P201" s="126">
        <f>$O$201*$H$201</f>
        <v>0</v>
      </c>
      <c r="Q201" s="126">
        <v>0</v>
      </c>
      <c r="R201" s="126">
        <f>$Q$201*$H$201</f>
        <v>0</v>
      </c>
      <c r="S201" s="126">
        <v>0</v>
      </c>
      <c r="T201" s="127">
        <f>$S$201*$H$201</f>
        <v>0</v>
      </c>
      <c r="AR201" s="76" t="s">
        <v>161</v>
      </c>
      <c r="AT201" s="76" t="s">
        <v>133</v>
      </c>
      <c r="AU201" s="76" t="s">
        <v>79</v>
      </c>
      <c r="AY201" s="76" t="s">
        <v>131</v>
      </c>
      <c r="BE201" s="128">
        <f>IF($N$201="základní",$J$201,0)</f>
        <v>0</v>
      </c>
      <c r="BF201" s="128">
        <f>IF($N$201="snížená",$J$201,0)</f>
        <v>0</v>
      </c>
      <c r="BG201" s="128">
        <f>IF($N$201="zákl. přenesená",$J$201,0)</f>
        <v>0</v>
      </c>
      <c r="BH201" s="128">
        <f>IF($N$201="sníž. přenesená",$J$201,0)</f>
        <v>0</v>
      </c>
      <c r="BI201" s="128">
        <f>IF($N$201="nulová",$J$201,0)</f>
        <v>0</v>
      </c>
      <c r="BJ201" s="76" t="s">
        <v>21</v>
      </c>
      <c r="BK201" s="128">
        <f>ROUND($I$201*$H$201,2)</f>
        <v>0</v>
      </c>
      <c r="BL201" s="76" t="s">
        <v>161</v>
      </c>
      <c r="BM201" s="76" t="s">
        <v>482</v>
      </c>
    </row>
    <row r="202" spans="2:65" s="6" customFormat="1" ht="15.75" customHeight="1">
      <c r="B202" s="22"/>
      <c r="C202" s="120" t="s">
        <v>483</v>
      </c>
      <c r="D202" s="120" t="s">
        <v>133</v>
      </c>
      <c r="E202" s="118" t="s">
        <v>484</v>
      </c>
      <c r="F202" s="119" t="s">
        <v>485</v>
      </c>
      <c r="G202" s="120" t="s">
        <v>179</v>
      </c>
      <c r="H202" s="121">
        <v>0.018</v>
      </c>
      <c r="I202" s="122"/>
      <c r="J202" s="123">
        <f>ROUND($I$202*$H$202,2)</f>
        <v>0</v>
      </c>
      <c r="K202" s="119" t="s">
        <v>137</v>
      </c>
      <c r="L202" s="22"/>
      <c r="M202" s="124"/>
      <c r="N202" s="125" t="s">
        <v>42</v>
      </c>
      <c r="P202" s="126">
        <f>$O$202*$H$202</f>
        <v>0</v>
      </c>
      <c r="Q202" s="126">
        <v>0</v>
      </c>
      <c r="R202" s="126">
        <f>$Q$202*$H$202</f>
        <v>0</v>
      </c>
      <c r="S202" s="126">
        <v>0</v>
      </c>
      <c r="T202" s="127">
        <f>$S$202*$H$202</f>
        <v>0</v>
      </c>
      <c r="AR202" s="76" t="s">
        <v>161</v>
      </c>
      <c r="AT202" s="76" t="s">
        <v>133</v>
      </c>
      <c r="AU202" s="76" t="s">
        <v>79</v>
      </c>
      <c r="AY202" s="76" t="s">
        <v>131</v>
      </c>
      <c r="BE202" s="128">
        <f>IF($N$202="základní",$J$202,0)</f>
        <v>0</v>
      </c>
      <c r="BF202" s="128">
        <f>IF($N$202="snížená",$J$202,0)</f>
        <v>0</v>
      </c>
      <c r="BG202" s="128">
        <f>IF($N$202="zákl. přenesená",$J$202,0)</f>
        <v>0</v>
      </c>
      <c r="BH202" s="128">
        <f>IF($N$202="sníž. přenesená",$J$202,0)</f>
        <v>0</v>
      </c>
      <c r="BI202" s="128">
        <f>IF($N$202="nulová",$J$202,0)</f>
        <v>0</v>
      </c>
      <c r="BJ202" s="76" t="s">
        <v>21</v>
      </c>
      <c r="BK202" s="128">
        <f>ROUND($I$202*$H$202,2)</f>
        <v>0</v>
      </c>
      <c r="BL202" s="76" t="s">
        <v>161</v>
      </c>
      <c r="BM202" s="76" t="s">
        <v>486</v>
      </c>
    </row>
    <row r="203" spans="2:65" s="6" customFormat="1" ht="15.75" customHeight="1">
      <c r="B203" s="22"/>
      <c r="C203" s="120" t="s">
        <v>487</v>
      </c>
      <c r="D203" s="120" t="s">
        <v>133</v>
      </c>
      <c r="E203" s="118" t="s">
        <v>488</v>
      </c>
      <c r="F203" s="119" t="s">
        <v>489</v>
      </c>
      <c r="G203" s="120" t="s">
        <v>179</v>
      </c>
      <c r="H203" s="121">
        <v>0.018</v>
      </c>
      <c r="I203" s="122"/>
      <c r="J203" s="123">
        <f>ROUND($I$203*$H$203,2)</f>
        <v>0</v>
      </c>
      <c r="K203" s="119" t="s">
        <v>137</v>
      </c>
      <c r="L203" s="22"/>
      <c r="M203" s="124"/>
      <c r="N203" s="125" t="s">
        <v>42</v>
      </c>
      <c r="P203" s="126">
        <f>$O$203*$H$203</f>
        <v>0</v>
      </c>
      <c r="Q203" s="126">
        <v>0</v>
      </c>
      <c r="R203" s="126">
        <f>$Q$203*$H$203</f>
        <v>0</v>
      </c>
      <c r="S203" s="126">
        <v>0</v>
      </c>
      <c r="T203" s="127">
        <f>$S$203*$H$203</f>
        <v>0</v>
      </c>
      <c r="AR203" s="76" t="s">
        <v>161</v>
      </c>
      <c r="AT203" s="76" t="s">
        <v>133</v>
      </c>
      <c r="AU203" s="76" t="s">
        <v>79</v>
      </c>
      <c r="AY203" s="76" t="s">
        <v>131</v>
      </c>
      <c r="BE203" s="128">
        <f>IF($N$203="základní",$J$203,0)</f>
        <v>0</v>
      </c>
      <c r="BF203" s="128">
        <f>IF($N$203="snížená",$J$203,0)</f>
        <v>0</v>
      </c>
      <c r="BG203" s="128">
        <f>IF($N$203="zákl. přenesená",$J$203,0)</f>
        <v>0</v>
      </c>
      <c r="BH203" s="128">
        <f>IF($N$203="sníž. přenesená",$J$203,0)</f>
        <v>0</v>
      </c>
      <c r="BI203" s="128">
        <f>IF($N$203="nulová",$J$203,0)</f>
        <v>0</v>
      </c>
      <c r="BJ203" s="76" t="s">
        <v>21</v>
      </c>
      <c r="BK203" s="128">
        <f>ROUND($I$203*$H$203,2)</f>
        <v>0</v>
      </c>
      <c r="BL203" s="76" t="s">
        <v>161</v>
      </c>
      <c r="BM203" s="76" t="s">
        <v>490</v>
      </c>
    </row>
    <row r="204" spans="2:63" s="106" customFormat="1" ht="30.75" customHeight="1">
      <c r="B204" s="107"/>
      <c r="D204" s="108" t="s">
        <v>70</v>
      </c>
      <c r="E204" s="115" t="s">
        <v>491</v>
      </c>
      <c r="F204" s="115" t="s">
        <v>492</v>
      </c>
      <c r="J204" s="116">
        <f>$BK$204</f>
        <v>0</v>
      </c>
      <c r="L204" s="107"/>
      <c r="M204" s="111"/>
      <c r="P204" s="112">
        <f>SUM($P$205:$P$211)</f>
        <v>0</v>
      </c>
      <c r="R204" s="112">
        <f>SUM($R$205:$R$211)</f>
        <v>0.05399999999999999</v>
      </c>
      <c r="T204" s="113">
        <f>SUM($T$205:$T$211)</f>
        <v>0</v>
      </c>
      <c r="AR204" s="108" t="s">
        <v>79</v>
      </c>
      <c r="AT204" s="108" t="s">
        <v>70</v>
      </c>
      <c r="AU204" s="108" t="s">
        <v>21</v>
      </c>
      <c r="AY204" s="108" t="s">
        <v>131</v>
      </c>
      <c r="BK204" s="114">
        <f>SUM($BK$205:$BK$211)</f>
        <v>0</v>
      </c>
    </row>
    <row r="205" spans="2:65" s="6" customFormat="1" ht="15.75" customHeight="1">
      <c r="B205" s="22"/>
      <c r="C205" s="120" t="s">
        <v>493</v>
      </c>
      <c r="D205" s="120" t="s">
        <v>133</v>
      </c>
      <c r="E205" s="118" t="s">
        <v>494</v>
      </c>
      <c r="F205" s="119" t="s">
        <v>495</v>
      </c>
      <c r="G205" s="120" t="s">
        <v>144</v>
      </c>
      <c r="H205" s="121">
        <v>3</v>
      </c>
      <c r="I205" s="122"/>
      <c r="J205" s="123">
        <f>ROUND($I$205*$H$205,2)</f>
        <v>0</v>
      </c>
      <c r="K205" s="119" t="s">
        <v>137</v>
      </c>
      <c r="L205" s="22"/>
      <c r="M205" s="124"/>
      <c r="N205" s="125" t="s">
        <v>42</v>
      </c>
      <c r="P205" s="126">
        <f>$O$205*$H$205</f>
        <v>0</v>
      </c>
      <c r="Q205" s="126">
        <v>0</v>
      </c>
      <c r="R205" s="126">
        <f>$Q$205*$H$205</f>
        <v>0</v>
      </c>
      <c r="S205" s="126">
        <v>0</v>
      </c>
      <c r="T205" s="127">
        <f>$S$205*$H$205</f>
        <v>0</v>
      </c>
      <c r="AR205" s="76" t="s">
        <v>161</v>
      </c>
      <c r="AT205" s="76" t="s">
        <v>133</v>
      </c>
      <c r="AU205" s="76" t="s">
        <v>79</v>
      </c>
      <c r="AY205" s="76" t="s">
        <v>131</v>
      </c>
      <c r="BE205" s="128">
        <f>IF($N$205="základní",$J$205,0)</f>
        <v>0</v>
      </c>
      <c r="BF205" s="128">
        <f>IF($N$205="snížená",$J$205,0)</f>
        <v>0</v>
      </c>
      <c r="BG205" s="128">
        <f>IF($N$205="zákl. přenesená",$J$205,0)</f>
        <v>0</v>
      </c>
      <c r="BH205" s="128">
        <f>IF($N$205="sníž. přenesená",$J$205,0)</f>
        <v>0</v>
      </c>
      <c r="BI205" s="128">
        <f>IF($N$205="nulová",$J$205,0)</f>
        <v>0</v>
      </c>
      <c r="BJ205" s="76" t="s">
        <v>21</v>
      </c>
      <c r="BK205" s="128">
        <f>ROUND($I$205*$H$205,2)</f>
        <v>0</v>
      </c>
      <c r="BL205" s="76" t="s">
        <v>161</v>
      </c>
      <c r="BM205" s="76" t="s">
        <v>496</v>
      </c>
    </row>
    <row r="206" spans="2:47" s="6" customFormat="1" ht="30.75" customHeight="1">
      <c r="B206" s="22"/>
      <c r="D206" s="130" t="s">
        <v>352</v>
      </c>
      <c r="F206" s="157" t="s">
        <v>456</v>
      </c>
      <c r="L206" s="22"/>
      <c r="M206" s="48"/>
      <c r="T206" s="49"/>
      <c r="AT206" s="6" t="s">
        <v>352</v>
      </c>
      <c r="AU206" s="6" t="s">
        <v>79</v>
      </c>
    </row>
    <row r="207" spans="2:51" s="6" customFormat="1" ht="15.75" customHeight="1">
      <c r="B207" s="129"/>
      <c r="D207" s="136" t="s">
        <v>140</v>
      </c>
      <c r="E207" s="135"/>
      <c r="F207" s="131" t="s">
        <v>497</v>
      </c>
      <c r="H207" s="132">
        <v>3</v>
      </c>
      <c r="L207" s="129"/>
      <c r="M207" s="133"/>
      <c r="T207" s="134"/>
      <c r="AT207" s="135" t="s">
        <v>140</v>
      </c>
      <c r="AU207" s="135" t="s">
        <v>79</v>
      </c>
      <c r="AV207" s="135" t="s">
        <v>79</v>
      </c>
      <c r="AW207" s="135" t="s">
        <v>103</v>
      </c>
      <c r="AX207" s="135" t="s">
        <v>21</v>
      </c>
      <c r="AY207" s="135" t="s">
        <v>131</v>
      </c>
    </row>
    <row r="208" spans="2:65" s="6" customFormat="1" ht="15.75" customHeight="1">
      <c r="B208" s="22"/>
      <c r="C208" s="152" t="s">
        <v>498</v>
      </c>
      <c r="D208" s="152" t="s">
        <v>194</v>
      </c>
      <c r="E208" s="144" t="s">
        <v>499</v>
      </c>
      <c r="F208" s="145" t="s">
        <v>500</v>
      </c>
      <c r="G208" s="143" t="s">
        <v>144</v>
      </c>
      <c r="H208" s="146">
        <v>2</v>
      </c>
      <c r="I208" s="147"/>
      <c r="J208" s="148">
        <f>ROUND($I$208*$H$208,2)</f>
        <v>0</v>
      </c>
      <c r="K208" s="145" t="s">
        <v>137</v>
      </c>
      <c r="L208" s="149"/>
      <c r="M208" s="150"/>
      <c r="N208" s="151" t="s">
        <v>42</v>
      </c>
      <c r="P208" s="126">
        <f>$O$208*$H$208</f>
        <v>0</v>
      </c>
      <c r="Q208" s="126">
        <v>0.018</v>
      </c>
      <c r="R208" s="126">
        <f>$Q$208*$H$208</f>
        <v>0.036</v>
      </c>
      <c r="S208" s="126">
        <v>0</v>
      </c>
      <c r="T208" s="127">
        <f>$S$208*$H$208</f>
        <v>0</v>
      </c>
      <c r="AR208" s="76" t="s">
        <v>383</v>
      </c>
      <c r="AT208" s="76" t="s">
        <v>194</v>
      </c>
      <c r="AU208" s="76" t="s">
        <v>79</v>
      </c>
      <c r="AY208" s="6" t="s">
        <v>131</v>
      </c>
      <c r="BE208" s="128">
        <f>IF($N$208="základní",$J$208,0)</f>
        <v>0</v>
      </c>
      <c r="BF208" s="128">
        <f>IF($N$208="snížená",$J$208,0)</f>
        <v>0</v>
      </c>
      <c r="BG208" s="128">
        <f>IF($N$208="zákl. přenesená",$J$208,0)</f>
        <v>0</v>
      </c>
      <c r="BH208" s="128">
        <f>IF($N$208="sníž. přenesená",$J$208,0)</f>
        <v>0</v>
      </c>
      <c r="BI208" s="128">
        <f>IF($N$208="nulová",$J$208,0)</f>
        <v>0</v>
      </c>
      <c r="BJ208" s="76" t="s">
        <v>21</v>
      </c>
      <c r="BK208" s="128">
        <f>ROUND($I$208*$H$208,2)</f>
        <v>0</v>
      </c>
      <c r="BL208" s="76" t="s">
        <v>161</v>
      </c>
      <c r="BM208" s="76" t="s">
        <v>501</v>
      </c>
    </row>
    <row r="209" spans="2:65" s="6" customFormat="1" ht="15.75" customHeight="1">
      <c r="B209" s="22"/>
      <c r="C209" s="143" t="s">
        <v>502</v>
      </c>
      <c r="D209" s="143" t="s">
        <v>194</v>
      </c>
      <c r="E209" s="144" t="s">
        <v>503</v>
      </c>
      <c r="F209" s="145" t="s">
        <v>504</v>
      </c>
      <c r="G209" s="143" t="s">
        <v>144</v>
      </c>
      <c r="H209" s="146">
        <v>1</v>
      </c>
      <c r="I209" s="147"/>
      <c r="J209" s="148">
        <f>ROUND($I$209*$H$209,2)</f>
        <v>0</v>
      </c>
      <c r="K209" s="145" t="s">
        <v>137</v>
      </c>
      <c r="L209" s="149"/>
      <c r="M209" s="150"/>
      <c r="N209" s="151" t="s">
        <v>42</v>
      </c>
      <c r="P209" s="126">
        <f>$O$209*$H$209</f>
        <v>0</v>
      </c>
      <c r="Q209" s="126">
        <v>0.018</v>
      </c>
      <c r="R209" s="126">
        <f>$Q$209*$H$209</f>
        <v>0.018</v>
      </c>
      <c r="S209" s="126">
        <v>0</v>
      </c>
      <c r="T209" s="127">
        <f>$S$209*$H$209</f>
        <v>0</v>
      </c>
      <c r="AR209" s="76" t="s">
        <v>383</v>
      </c>
      <c r="AT209" s="76" t="s">
        <v>194</v>
      </c>
      <c r="AU209" s="76" t="s">
        <v>79</v>
      </c>
      <c r="AY209" s="76" t="s">
        <v>131</v>
      </c>
      <c r="BE209" s="128">
        <f>IF($N$209="základní",$J$209,0)</f>
        <v>0</v>
      </c>
      <c r="BF209" s="128">
        <f>IF($N$209="snížená",$J$209,0)</f>
        <v>0</v>
      </c>
      <c r="BG209" s="128">
        <f>IF($N$209="zákl. přenesená",$J$209,0)</f>
        <v>0</v>
      </c>
      <c r="BH209" s="128">
        <f>IF($N$209="sníž. přenesená",$J$209,0)</f>
        <v>0</v>
      </c>
      <c r="BI209" s="128">
        <f>IF($N$209="nulová",$J$209,0)</f>
        <v>0</v>
      </c>
      <c r="BJ209" s="76" t="s">
        <v>21</v>
      </c>
      <c r="BK209" s="128">
        <f>ROUND($I$209*$H$209,2)</f>
        <v>0</v>
      </c>
      <c r="BL209" s="76" t="s">
        <v>161</v>
      </c>
      <c r="BM209" s="76" t="s">
        <v>505</v>
      </c>
    </row>
    <row r="210" spans="2:65" s="6" customFormat="1" ht="15.75" customHeight="1">
      <c r="B210" s="22"/>
      <c r="C210" s="120" t="s">
        <v>506</v>
      </c>
      <c r="D210" s="120" t="s">
        <v>133</v>
      </c>
      <c r="E210" s="118" t="s">
        <v>507</v>
      </c>
      <c r="F210" s="119" t="s">
        <v>508</v>
      </c>
      <c r="G210" s="120" t="s">
        <v>179</v>
      </c>
      <c r="H210" s="121">
        <v>0.054</v>
      </c>
      <c r="I210" s="122"/>
      <c r="J210" s="123">
        <f>ROUND($I$210*$H$210,2)</f>
        <v>0</v>
      </c>
      <c r="K210" s="119" t="s">
        <v>137</v>
      </c>
      <c r="L210" s="22"/>
      <c r="M210" s="124"/>
      <c r="N210" s="125" t="s">
        <v>42</v>
      </c>
      <c r="P210" s="126">
        <f>$O$210*$H$210</f>
        <v>0</v>
      </c>
      <c r="Q210" s="126">
        <v>0</v>
      </c>
      <c r="R210" s="126">
        <f>$Q$210*$H$210</f>
        <v>0</v>
      </c>
      <c r="S210" s="126">
        <v>0</v>
      </c>
      <c r="T210" s="127">
        <f>$S$210*$H$210</f>
        <v>0</v>
      </c>
      <c r="AR210" s="76" t="s">
        <v>161</v>
      </c>
      <c r="AT210" s="76" t="s">
        <v>133</v>
      </c>
      <c r="AU210" s="76" t="s">
        <v>79</v>
      </c>
      <c r="AY210" s="76" t="s">
        <v>131</v>
      </c>
      <c r="BE210" s="128">
        <f>IF($N$210="základní",$J$210,0)</f>
        <v>0</v>
      </c>
      <c r="BF210" s="128">
        <f>IF($N$210="snížená",$J$210,0)</f>
        <v>0</v>
      </c>
      <c r="BG210" s="128">
        <f>IF($N$210="zákl. přenesená",$J$210,0)</f>
        <v>0</v>
      </c>
      <c r="BH210" s="128">
        <f>IF($N$210="sníž. přenesená",$J$210,0)</f>
        <v>0</v>
      </c>
      <c r="BI210" s="128">
        <f>IF($N$210="nulová",$J$210,0)</f>
        <v>0</v>
      </c>
      <c r="BJ210" s="76" t="s">
        <v>21</v>
      </c>
      <c r="BK210" s="128">
        <f>ROUND($I$210*$H$210,2)</f>
        <v>0</v>
      </c>
      <c r="BL210" s="76" t="s">
        <v>161</v>
      </c>
      <c r="BM210" s="76" t="s">
        <v>509</v>
      </c>
    </row>
    <row r="211" spans="2:65" s="6" customFormat="1" ht="15.75" customHeight="1">
      <c r="B211" s="22"/>
      <c r="C211" s="120" t="s">
        <v>510</v>
      </c>
      <c r="D211" s="120" t="s">
        <v>133</v>
      </c>
      <c r="E211" s="118" t="s">
        <v>511</v>
      </c>
      <c r="F211" s="119" t="s">
        <v>512</v>
      </c>
      <c r="G211" s="120" t="s">
        <v>179</v>
      </c>
      <c r="H211" s="121">
        <v>0.054</v>
      </c>
      <c r="I211" s="122"/>
      <c r="J211" s="123">
        <f>ROUND($I$211*$H$211,2)</f>
        <v>0</v>
      </c>
      <c r="K211" s="119" t="s">
        <v>137</v>
      </c>
      <c r="L211" s="22"/>
      <c r="M211" s="124"/>
      <c r="N211" s="125" t="s">
        <v>42</v>
      </c>
      <c r="P211" s="126">
        <f>$O$211*$H$211</f>
        <v>0</v>
      </c>
      <c r="Q211" s="126">
        <v>0</v>
      </c>
      <c r="R211" s="126">
        <f>$Q$211*$H$211</f>
        <v>0</v>
      </c>
      <c r="S211" s="126">
        <v>0</v>
      </c>
      <c r="T211" s="127">
        <f>$S$211*$H$211</f>
        <v>0</v>
      </c>
      <c r="AR211" s="76" t="s">
        <v>161</v>
      </c>
      <c r="AT211" s="76" t="s">
        <v>133</v>
      </c>
      <c r="AU211" s="76" t="s">
        <v>79</v>
      </c>
      <c r="AY211" s="76" t="s">
        <v>131</v>
      </c>
      <c r="BE211" s="128">
        <f>IF($N$211="základní",$J$211,0)</f>
        <v>0</v>
      </c>
      <c r="BF211" s="128">
        <f>IF($N$211="snížená",$J$211,0)</f>
        <v>0</v>
      </c>
      <c r="BG211" s="128">
        <f>IF($N$211="zákl. přenesená",$J$211,0)</f>
        <v>0</v>
      </c>
      <c r="BH211" s="128">
        <f>IF($N$211="sníž. přenesená",$J$211,0)</f>
        <v>0</v>
      </c>
      <c r="BI211" s="128">
        <f>IF($N$211="nulová",$J$211,0)</f>
        <v>0</v>
      </c>
      <c r="BJ211" s="76" t="s">
        <v>21</v>
      </c>
      <c r="BK211" s="128">
        <f>ROUND($I$211*$H$211,2)</f>
        <v>0</v>
      </c>
      <c r="BL211" s="76" t="s">
        <v>161</v>
      </c>
      <c r="BM211" s="76" t="s">
        <v>513</v>
      </c>
    </row>
    <row r="212" spans="2:63" s="106" customFormat="1" ht="30.75" customHeight="1">
      <c r="B212" s="107"/>
      <c r="D212" s="108" t="s">
        <v>70</v>
      </c>
      <c r="E212" s="115" t="s">
        <v>514</v>
      </c>
      <c r="F212" s="115" t="s">
        <v>515</v>
      </c>
      <c r="J212" s="116">
        <f>$BK$212</f>
        <v>0</v>
      </c>
      <c r="L212" s="107"/>
      <c r="M212" s="111"/>
      <c r="P212" s="112">
        <f>SUM($P$213:$P$214)</f>
        <v>0</v>
      </c>
      <c r="R212" s="112">
        <f>SUM($R$213:$R$214)</f>
        <v>0</v>
      </c>
      <c r="T212" s="113">
        <f>SUM($T$213:$T$214)</f>
        <v>0.43207799999999996</v>
      </c>
      <c r="AR212" s="108" t="s">
        <v>79</v>
      </c>
      <c r="AT212" s="108" t="s">
        <v>70</v>
      </c>
      <c r="AU212" s="108" t="s">
        <v>21</v>
      </c>
      <c r="AY212" s="108" t="s">
        <v>131</v>
      </c>
      <c r="BK212" s="114">
        <f>SUM($BK$213:$BK$214)</f>
        <v>0</v>
      </c>
    </row>
    <row r="213" spans="2:65" s="6" customFormat="1" ht="15.75" customHeight="1">
      <c r="B213" s="22"/>
      <c r="C213" s="120" t="s">
        <v>387</v>
      </c>
      <c r="D213" s="120" t="s">
        <v>133</v>
      </c>
      <c r="E213" s="118" t="s">
        <v>516</v>
      </c>
      <c r="F213" s="119" t="s">
        <v>517</v>
      </c>
      <c r="G213" s="120" t="s">
        <v>144</v>
      </c>
      <c r="H213" s="121">
        <v>6.06</v>
      </c>
      <c r="I213" s="122"/>
      <c r="J213" s="123">
        <f>ROUND($I$213*$H$213,2)</f>
        <v>0</v>
      </c>
      <c r="K213" s="119" t="s">
        <v>137</v>
      </c>
      <c r="L213" s="22"/>
      <c r="M213" s="124"/>
      <c r="N213" s="125" t="s">
        <v>42</v>
      </c>
      <c r="P213" s="126">
        <f>$O$213*$H$213</f>
        <v>0</v>
      </c>
      <c r="Q213" s="126">
        <v>0</v>
      </c>
      <c r="R213" s="126">
        <f>$Q$213*$H$213</f>
        <v>0</v>
      </c>
      <c r="S213" s="126">
        <v>0.0713</v>
      </c>
      <c r="T213" s="127">
        <f>$S$213*$H$213</f>
        <v>0.43207799999999996</v>
      </c>
      <c r="AR213" s="76" t="s">
        <v>161</v>
      </c>
      <c r="AT213" s="76" t="s">
        <v>133</v>
      </c>
      <c r="AU213" s="76" t="s">
        <v>79</v>
      </c>
      <c r="AY213" s="76" t="s">
        <v>131</v>
      </c>
      <c r="BE213" s="128">
        <f>IF($N$213="základní",$J$213,0)</f>
        <v>0</v>
      </c>
      <c r="BF213" s="128">
        <f>IF($N$213="snížená",$J$213,0)</f>
        <v>0</v>
      </c>
      <c r="BG213" s="128">
        <f>IF($N$213="zákl. přenesená",$J$213,0)</f>
        <v>0</v>
      </c>
      <c r="BH213" s="128">
        <f>IF($N$213="sníž. přenesená",$J$213,0)</f>
        <v>0</v>
      </c>
      <c r="BI213" s="128">
        <f>IF($N$213="nulová",$J$213,0)</f>
        <v>0</v>
      </c>
      <c r="BJ213" s="76" t="s">
        <v>21</v>
      </c>
      <c r="BK213" s="128">
        <f>ROUND($I$213*$H$213,2)</f>
        <v>0</v>
      </c>
      <c r="BL213" s="76" t="s">
        <v>161</v>
      </c>
      <c r="BM213" s="76" t="s">
        <v>518</v>
      </c>
    </row>
    <row r="214" spans="2:51" s="6" customFormat="1" ht="15.75" customHeight="1">
      <c r="B214" s="129"/>
      <c r="D214" s="130" t="s">
        <v>140</v>
      </c>
      <c r="E214" s="131"/>
      <c r="F214" s="131" t="s">
        <v>400</v>
      </c>
      <c r="H214" s="132">
        <v>6.06</v>
      </c>
      <c r="L214" s="129"/>
      <c r="M214" s="133"/>
      <c r="T214" s="134"/>
      <c r="AT214" s="135" t="s">
        <v>140</v>
      </c>
      <c r="AU214" s="135" t="s">
        <v>79</v>
      </c>
      <c r="AV214" s="135" t="s">
        <v>79</v>
      </c>
      <c r="AW214" s="135" t="s">
        <v>103</v>
      </c>
      <c r="AX214" s="135" t="s">
        <v>21</v>
      </c>
      <c r="AY214" s="135" t="s">
        <v>131</v>
      </c>
    </row>
    <row r="215" spans="2:63" s="106" customFormat="1" ht="30.75" customHeight="1">
      <c r="B215" s="107"/>
      <c r="D215" s="108" t="s">
        <v>70</v>
      </c>
      <c r="E215" s="115" t="s">
        <v>519</v>
      </c>
      <c r="F215" s="115" t="s">
        <v>520</v>
      </c>
      <c r="J215" s="116">
        <f>$BK$215</f>
        <v>0</v>
      </c>
      <c r="L215" s="107"/>
      <c r="M215" s="111"/>
      <c r="P215" s="112">
        <f>SUM($P$216:$P$219)</f>
        <v>0</v>
      </c>
      <c r="R215" s="112">
        <f>SUM($R$216:$R$219)</f>
        <v>0.0026768</v>
      </c>
      <c r="T215" s="113">
        <f>SUM($T$216:$T$219)</f>
        <v>0</v>
      </c>
      <c r="AR215" s="108" t="s">
        <v>79</v>
      </c>
      <c r="AT215" s="108" t="s">
        <v>70</v>
      </c>
      <c r="AU215" s="108" t="s">
        <v>21</v>
      </c>
      <c r="AY215" s="108" t="s">
        <v>131</v>
      </c>
      <c r="BK215" s="114">
        <f>SUM($BK$216:$BK$219)</f>
        <v>0</v>
      </c>
    </row>
    <row r="216" spans="2:65" s="6" customFormat="1" ht="15.75" customHeight="1">
      <c r="B216" s="22"/>
      <c r="C216" s="117" t="s">
        <v>394</v>
      </c>
      <c r="D216" s="117" t="s">
        <v>133</v>
      </c>
      <c r="E216" s="118" t="s">
        <v>521</v>
      </c>
      <c r="F216" s="119" t="s">
        <v>522</v>
      </c>
      <c r="G216" s="120" t="s">
        <v>144</v>
      </c>
      <c r="H216" s="121">
        <v>11.76</v>
      </c>
      <c r="I216" s="122"/>
      <c r="J216" s="123">
        <f>ROUND($I$216*$H$216,2)</f>
        <v>0</v>
      </c>
      <c r="K216" s="119" t="s">
        <v>137</v>
      </c>
      <c r="L216" s="22"/>
      <c r="M216" s="124"/>
      <c r="N216" s="125" t="s">
        <v>42</v>
      </c>
      <c r="P216" s="126">
        <f>$O$216*$H$216</f>
        <v>0</v>
      </c>
      <c r="Q216" s="126">
        <v>0.00014</v>
      </c>
      <c r="R216" s="126">
        <f>$Q$216*$H$216</f>
        <v>0.0016464</v>
      </c>
      <c r="S216" s="126">
        <v>0</v>
      </c>
      <c r="T216" s="127">
        <f>$S$216*$H$216</f>
        <v>0</v>
      </c>
      <c r="AR216" s="76" t="s">
        <v>161</v>
      </c>
      <c r="AT216" s="76" t="s">
        <v>133</v>
      </c>
      <c r="AU216" s="76" t="s">
        <v>79</v>
      </c>
      <c r="AY216" s="6" t="s">
        <v>131</v>
      </c>
      <c r="BE216" s="128">
        <f>IF($N$216="základní",$J$216,0)</f>
        <v>0</v>
      </c>
      <c r="BF216" s="128">
        <f>IF($N$216="snížená",$J$216,0)</f>
        <v>0</v>
      </c>
      <c r="BG216" s="128">
        <f>IF($N$216="zákl. přenesená",$J$216,0)</f>
        <v>0</v>
      </c>
      <c r="BH216" s="128">
        <f>IF($N$216="sníž. přenesená",$J$216,0)</f>
        <v>0</v>
      </c>
      <c r="BI216" s="128">
        <f>IF($N$216="nulová",$J$216,0)</f>
        <v>0</v>
      </c>
      <c r="BJ216" s="76" t="s">
        <v>21</v>
      </c>
      <c r="BK216" s="128">
        <f>ROUND($I$216*$H$216,2)</f>
        <v>0</v>
      </c>
      <c r="BL216" s="76" t="s">
        <v>161</v>
      </c>
      <c r="BM216" s="76" t="s">
        <v>523</v>
      </c>
    </row>
    <row r="217" spans="2:51" s="6" customFormat="1" ht="15.75" customHeight="1">
      <c r="B217" s="129"/>
      <c r="D217" s="130" t="s">
        <v>140</v>
      </c>
      <c r="E217" s="131"/>
      <c r="F217" s="131" t="s">
        <v>524</v>
      </c>
      <c r="H217" s="132">
        <v>11.76</v>
      </c>
      <c r="L217" s="129"/>
      <c r="M217" s="133"/>
      <c r="T217" s="134"/>
      <c r="AT217" s="135" t="s">
        <v>140</v>
      </c>
      <c r="AU217" s="135" t="s">
        <v>79</v>
      </c>
      <c r="AV217" s="135" t="s">
        <v>79</v>
      </c>
      <c r="AW217" s="135" t="s">
        <v>103</v>
      </c>
      <c r="AX217" s="135" t="s">
        <v>21</v>
      </c>
      <c r="AY217" s="135" t="s">
        <v>131</v>
      </c>
    </row>
    <row r="218" spans="2:65" s="6" customFormat="1" ht="15.75" customHeight="1">
      <c r="B218" s="22"/>
      <c r="C218" s="117" t="s">
        <v>525</v>
      </c>
      <c r="D218" s="117" t="s">
        <v>133</v>
      </c>
      <c r="E218" s="118" t="s">
        <v>526</v>
      </c>
      <c r="F218" s="119" t="s">
        <v>527</v>
      </c>
      <c r="G218" s="120" t="s">
        <v>144</v>
      </c>
      <c r="H218" s="121">
        <v>7.36</v>
      </c>
      <c r="I218" s="122"/>
      <c r="J218" s="123">
        <f>ROUND($I$218*$H$218,2)</f>
        <v>0</v>
      </c>
      <c r="K218" s="119" t="s">
        <v>137</v>
      </c>
      <c r="L218" s="22"/>
      <c r="M218" s="124"/>
      <c r="N218" s="125" t="s">
        <v>42</v>
      </c>
      <c r="P218" s="126">
        <f>$O$218*$H$218</f>
        <v>0</v>
      </c>
      <c r="Q218" s="126">
        <v>0.00014</v>
      </c>
      <c r="R218" s="126">
        <f>$Q$218*$H$218</f>
        <v>0.0010304</v>
      </c>
      <c r="S218" s="126">
        <v>0</v>
      </c>
      <c r="T218" s="127">
        <f>$S$218*$H$218</f>
        <v>0</v>
      </c>
      <c r="AR218" s="76" t="s">
        <v>161</v>
      </c>
      <c r="AT218" s="76" t="s">
        <v>133</v>
      </c>
      <c r="AU218" s="76" t="s">
        <v>79</v>
      </c>
      <c r="AY218" s="6" t="s">
        <v>131</v>
      </c>
      <c r="BE218" s="128">
        <f>IF($N$218="základní",$J$218,0)</f>
        <v>0</v>
      </c>
      <c r="BF218" s="128">
        <f>IF($N$218="snížená",$J$218,0)</f>
        <v>0</v>
      </c>
      <c r="BG218" s="128">
        <f>IF($N$218="zákl. přenesená",$J$218,0)</f>
        <v>0</v>
      </c>
      <c r="BH218" s="128">
        <f>IF($N$218="sníž. přenesená",$J$218,0)</f>
        <v>0</v>
      </c>
      <c r="BI218" s="128">
        <f>IF($N$218="nulová",$J$218,0)</f>
        <v>0</v>
      </c>
      <c r="BJ218" s="76" t="s">
        <v>21</v>
      </c>
      <c r="BK218" s="128">
        <f>ROUND($I$218*$H$218,2)</f>
        <v>0</v>
      </c>
      <c r="BL218" s="76" t="s">
        <v>161</v>
      </c>
      <c r="BM218" s="76" t="s">
        <v>528</v>
      </c>
    </row>
    <row r="219" spans="2:51" s="6" customFormat="1" ht="15.75" customHeight="1">
      <c r="B219" s="129"/>
      <c r="D219" s="130" t="s">
        <v>140</v>
      </c>
      <c r="E219" s="131"/>
      <c r="F219" s="131" t="s">
        <v>529</v>
      </c>
      <c r="H219" s="132">
        <v>7.36</v>
      </c>
      <c r="L219" s="129"/>
      <c r="M219" s="133"/>
      <c r="T219" s="134"/>
      <c r="AT219" s="135" t="s">
        <v>140</v>
      </c>
      <c r="AU219" s="135" t="s">
        <v>79</v>
      </c>
      <c r="AV219" s="135" t="s">
        <v>79</v>
      </c>
      <c r="AW219" s="135" t="s">
        <v>103</v>
      </c>
      <c r="AX219" s="135" t="s">
        <v>21</v>
      </c>
      <c r="AY219" s="135" t="s">
        <v>131</v>
      </c>
    </row>
    <row r="220" spans="2:63" s="106" customFormat="1" ht="30.75" customHeight="1">
      <c r="B220" s="107"/>
      <c r="D220" s="108" t="s">
        <v>70</v>
      </c>
      <c r="E220" s="115" t="s">
        <v>530</v>
      </c>
      <c r="F220" s="115" t="s">
        <v>531</v>
      </c>
      <c r="J220" s="116">
        <f>$BK$220</f>
        <v>0</v>
      </c>
      <c r="L220" s="107"/>
      <c r="M220" s="111"/>
      <c r="P220" s="112">
        <f>SUM($P$221:$P$226)</f>
        <v>0</v>
      </c>
      <c r="R220" s="112">
        <f>SUM($R$221:$R$226)</f>
        <v>0.001488</v>
      </c>
      <c r="T220" s="113">
        <f>SUM($T$221:$T$226)</f>
        <v>0</v>
      </c>
      <c r="AR220" s="108" t="s">
        <v>79</v>
      </c>
      <c r="AT220" s="108" t="s">
        <v>70</v>
      </c>
      <c r="AU220" s="108" t="s">
        <v>21</v>
      </c>
      <c r="AY220" s="108" t="s">
        <v>131</v>
      </c>
      <c r="BK220" s="114">
        <f>SUM($BK$221:$BK$226)</f>
        <v>0</v>
      </c>
    </row>
    <row r="221" spans="2:65" s="6" customFormat="1" ht="15.75" customHeight="1">
      <c r="B221" s="22"/>
      <c r="C221" s="117" t="s">
        <v>532</v>
      </c>
      <c r="D221" s="117" t="s">
        <v>133</v>
      </c>
      <c r="E221" s="118" t="s">
        <v>533</v>
      </c>
      <c r="F221" s="119" t="s">
        <v>534</v>
      </c>
      <c r="G221" s="120" t="s">
        <v>144</v>
      </c>
      <c r="H221" s="121">
        <v>2.408</v>
      </c>
      <c r="I221" s="122"/>
      <c r="J221" s="123">
        <f>ROUND($I$221*$H$221,2)</f>
        <v>0</v>
      </c>
      <c r="K221" s="119" t="s">
        <v>137</v>
      </c>
      <c r="L221" s="22"/>
      <c r="M221" s="124"/>
      <c r="N221" s="125" t="s">
        <v>42</v>
      </c>
      <c r="P221" s="126">
        <f>$O$221*$H$221</f>
        <v>0</v>
      </c>
      <c r="Q221" s="126">
        <v>0</v>
      </c>
      <c r="R221" s="126">
        <f>$Q$221*$H$221</f>
        <v>0</v>
      </c>
      <c r="S221" s="126">
        <v>0</v>
      </c>
      <c r="T221" s="127">
        <f>$S$221*$H$221</f>
        <v>0</v>
      </c>
      <c r="AR221" s="76" t="s">
        <v>161</v>
      </c>
      <c r="AT221" s="76" t="s">
        <v>133</v>
      </c>
      <c r="AU221" s="76" t="s">
        <v>79</v>
      </c>
      <c r="AY221" s="6" t="s">
        <v>131</v>
      </c>
      <c r="BE221" s="128">
        <f>IF($N$221="základní",$J$221,0)</f>
        <v>0</v>
      </c>
      <c r="BF221" s="128">
        <f>IF($N$221="snížená",$J$221,0)</f>
        <v>0</v>
      </c>
      <c r="BG221" s="128">
        <f>IF($N$221="zákl. přenesená",$J$221,0)</f>
        <v>0</v>
      </c>
      <c r="BH221" s="128">
        <f>IF($N$221="sníž. přenesená",$J$221,0)</f>
        <v>0</v>
      </c>
      <c r="BI221" s="128">
        <f>IF($N$221="nulová",$J$221,0)</f>
        <v>0</v>
      </c>
      <c r="BJ221" s="76" t="s">
        <v>21</v>
      </c>
      <c r="BK221" s="128">
        <f>ROUND($I$221*$H$221,2)</f>
        <v>0</v>
      </c>
      <c r="BL221" s="76" t="s">
        <v>161</v>
      </c>
      <c r="BM221" s="76" t="s">
        <v>535</v>
      </c>
    </row>
    <row r="222" spans="2:51" s="6" customFormat="1" ht="15.75" customHeight="1">
      <c r="B222" s="129"/>
      <c r="D222" s="130" t="s">
        <v>140</v>
      </c>
      <c r="E222" s="131"/>
      <c r="F222" s="131" t="s">
        <v>536</v>
      </c>
      <c r="H222" s="132">
        <v>2.408</v>
      </c>
      <c r="L222" s="129"/>
      <c r="M222" s="133"/>
      <c r="T222" s="134"/>
      <c r="AT222" s="135" t="s">
        <v>140</v>
      </c>
      <c r="AU222" s="135" t="s">
        <v>79</v>
      </c>
      <c r="AV222" s="135" t="s">
        <v>79</v>
      </c>
      <c r="AW222" s="135" t="s">
        <v>103</v>
      </c>
      <c r="AX222" s="135" t="s">
        <v>21</v>
      </c>
      <c r="AY222" s="135" t="s">
        <v>131</v>
      </c>
    </row>
    <row r="223" spans="2:65" s="6" customFormat="1" ht="15.75" customHeight="1">
      <c r="B223" s="22"/>
      <c r="C223" s="152" t="s">
        <v>537</v>
      </c>
      <c r="D223" s="152" t="s">
        <v>194</v>
      </c>
      <c r="E223" s="144" t="s">
        <v>538</v>
      </c>
      <c r="F223" s="145" t="s">
        <v>539</v>
      </c>
      <c r="G223" s="143" t="s">
        <v>144</v>
      </c>
      <c r="H223" s="146">
        <v>2.48</v>
      </c>
      <c r="I223" s="147"/>
      <c r="J223" s="148">
        <f>ROUND($I$223*$H$223,2)</f>
        <v>0</v>
      </c>
      <c r="K223" s="145" t="s">
        <v>137</v>
      </c>
      <c r="L223" s="149"/>
      <c r="M223" s="150"/>
      <c r="N223" s="151" t="s">
        <v>42</v>
      </c>
      <c r="P223" s="126">
        <f>$O$223*$H$223</f>
        <v>0</v>
      </c>
      <c r="Q223" s="126">
        <v>0.0006</v>
      </c>
      <c r="R223" s="126">
        <f>$Q$223*$H$223</f>
        <v>0.001488</v>
      </c>
      <c r="S223" s="126">
        <v>0</v>
      </c>
      <c r="T223" s="127">
        <f>$S$223*$H$223</f>
        <v>0</v>
      </c>
      <c r="AR223" s="76" t="s">
        <v>383</v>
      </c>
      <c r="AT223" s="76" t="s">
        <v>194</v>
      </c>
      <c r="AU223" s="76" t="s">
        <v>79</v>
      </c>
      <c r="AY223" s="6" t="s">
        <v>131</v>
      </c>
      <c r="BE223" s="128">
        <f>IF($N$223="základní",$J$223,0)</f>
        <v>0</v>
      </c>
      <c r="BF223" s="128">
        <f>IF($N$223="snížená",$J$223,0)</f>
        <v>0</v>
      </c>
      <c r="BG223" s="128">
        <f>IF($N$223="zákl. přenesená",$J$223,0)</f>
        <v>0</v>
      </c>
      <c r="BH223" s="128">
        <f>IF($N$223="sníž. přenesená",$J$223,0)</f>
        <v>0</v>
      </c>
      <c r="BI223" s="128">
        <f>IF($N$223="nulová",$J$223,0)</f>
        <v>0</v>
      </c>
      <c r="BJ223" s="76" t="s">
        <v>21</v>
      </c>
      <c r="BK223" s="128">
        <f>ROUND($I$223*$H$223,2)</f>
        <v>0</v>
      </c>
      <c r="BL223" s="76" t="s">
        <v>161</v>
      </c>
      <c r="BM223" s="76" t="s">
        <v>540</v>
      </c>
    </row>
    <row r="224" spans="2:51" s="6" customFormat="1" ht="15.75" customHeight="1">
      <c r="B224" s="129"/>
      <c r="D224" s="136" t="s">
        <v>140</v>
      </c>
      <c r="F224" s="131" t="s">
        <v>541</v>
      </c>
      <c r="H224" s="132">
        <v>2.48</v>
      </c>
      <c r="L224" s="129"/>
      <c r="M224" s="133"/>
      <c r="T224" s="134"/>
      <c r="AT224" s="135" t="s">
        <v>140</v>
      </c>
      <c r="AU224" s="135" t="s">
        <v>79</v>
      </c>
      <c r="AV224" s="135" t="s">
        <v>79</v>
      </c>
      <c r="AW224" s="135" t="s">
        <v>71</v>
      </c>
      <c r="AX224" s="135" t="s">
        <v>21</v>
      </c>
      <c r="AY224" s="135" t="s">
        <v>131</v>
      </c>
    </row>
    <row r="225" spans="2:65" s="6" customFormat="1" ht="15.75" customHeight="1">
      <c r="B225" s="22"/>
      <c r="C225" s="117" t="s">
        <v>542</v>
      </c>
      <c r="D225" s="117" t="s">
        <v>133</v>
      </c>
      <c r="E225" s="118" t="s">
        <v>543</v>
      </c>
      <c r="F225" s="119" t="s">
        <v>544</v>
      </c>
      <c r="G225" s="120" t="s">
        <v>179</v>
      </c>
      <c r="H225" s="121">
        <v>0.001</v>
      </c>
      <c r="I225" s="122"/>
      <c r="J225" s="123">
        <f>ROUND($I$225*$H$225,2)</f>
        <v>0</v>
      </c>
      <c r="K225" s="119" t="s">
        <v>137</v>
      </c>
      <c r="L225" s="22"/>
      <c r="M225" s="124"/>
      <c r="N225" s="125" t="s">
        <v>42</v>
      </c>
      <c r="P225" s="126">
        <f>$O$225*$H$225</f>
        <v>0</v>
      </c>
      <c r="Q225" s="126">
        <v>0</v>
      </c>
      <c r="R225" s="126">
        <f>$Q$225*$H$225</f>
        <v>0</v>
      </c>
      <c r="S225" s="126">
        <v>0</v>
      </c>
      <c r="T225" s="127">
        <f>$S$225*$H$225</f>
        <v>0</v>
      </c>
      <c r="AR225" s="76" t="s">
        <v>161</v>
      </c>
      <c r="AT225" s="76" t="s">
        <v>133</v>
      </c>
      <c r="AU225" s="76" t="s">
        <v>79</v>
      </c>
      <c r="AY225" s="6" t="s">
        <v>131</v>
      </c>
      <c r="BE225" s="128">
        <f>IF($N$225="základní",$J$225,0)</f>
        <v>0</v>
      </c>
      <c r="BF225" s="128">
        <f>IF($N$225="snížená",$J$225,0)</f>
        <v>0</v>
      </c>
      <c r="BG225" s="128">
        <f>IF($N$225="zákl. přenesená",$J$225,0)</f>
        <v>0</v>
      </c>
      <c r="BH225" s="128">
        <f>IF($N$225="sníž. přenesená",$J$225,0)</f>
        <v>0</v>
      </c>
      <c r="BI225" s="128">
        <f>IF($N$225="nulová",$J$225,0)</f>
        <v>0</v>
      </c>
      <c r="BJ225" s="76" t="s">
        <v>21</v>
      </c>
      <c r="BK225" s="128">
        <f>ROUND($I$225*$H$225,2)</f>
        <v>0</v>
      </c>
      <c r="BL225" s="76" t="s">
        <v>161</v>
      </c>
      <c r="BM225" s="76" t="s">
        <v>545</v>
      </c>
    </row>
    <row r="226" spans="2:65" s="6" customFormat="1" ht="15.75" customHeight="1">
      <c r="B226" s="22"/>
      <c r="C226" s="120" t="s">
        <v>546</v>
      </c>
      <c r="D226" s="120" t="s">
        <v>133</v>
      </c>
      <c r="E226" s="118" t="s">
        <v>547</v>
      </c>
      <c r="F226" s="119" t="s">
        <v>548</v>
      </c>
      <c r="G226" s="120" t="s">
        <v>179</v>
      </c>
      <c r="H226" s="121">
        <v>0.001</v>
      </c>
      <c r="I226" s="122"/>
      <c r="J226" s="123">
        <f>ROUND($I$226*$H$226,2)</f>
        <v>0</v>
      </c>
      <c r="K226" s="119" t="s">
        <v>137</v>
      </c>
      <c r="L226" s="22"/>
      <c r="M226" s="124"/>
      <c r="N226" s="153" t="s">
        <v>42</v>
      </c>
      <c r="O226" s="154"/>
      <c r="P226" s="155">
        <f>$O$226*$H$226</f>
        <v>0</v>
      </c>
      <c r="Q226" s="155">
        <v>0</v>
      </c>
      <c r="R226" s="155">
        <f>$Q$226*$H$226</f>
        <v>0</v>
      </c>
      <c r="S226" s="155">
        <v>0</v>
      </c>
      <c r="T226" s="156">
        <f>$S$226*$H$226</f>
        <v>0</v>
      </c>
      <c r="AR226" s="76" t="s">
        <v>161</v>
      </c>
      <c r="AT226" s="76" t="s">
        <v>133</v>
      </c>
      <c r="AU226" s="76" t="s">
        <v>79</v>
      </c>
      <c r="AY226" s="76" t="s">
        <v>131</v>
      </c>
      <c r="BE226" s="128">
        <f>IF($N$226="základní",$J$226,0)</f>
        <v>0</v>
      </c>
      <c r="BF226" s="128">
        <f>IF($N$226="snížená",$J$226,0)</f>
        <v>0</v>
      </c>
      <c r="BG226" s="128">
        <f>IF($N$226="zákl. přenesená",$J$226,0)</f>
        <v>0</v>
      </c>
      <c r="BH226" s="128">
        <f>IF($N$226="sníž. přenesená",$J$226,0)</f>
        <v>0</v>
      </c>
      <c r="BI226" s="128">
        <f>IF($N$226="nulová",$J$226,0)</f>
        <v>0</v>
      </c>
      <c r="BJ226" s="76" t="s">
        <v>21</v>
      </c>
      <c r="BK226" s="128">
        <f>ROUND($I$226*$H$226,2)</f>
        <v>0</v>
      </c>
      <c r="BL226" s="76" t="s">
        <v>161</v>
      </c>
      <c r="BM226" s="76" t="s">
        <v>549</v>
      </c>
    </row>
    <row r="227" spans="2:12" s="6" customFormat="1" ht="7.5" customHeight="1">
      <c r="B227" s="36"/>
      <c r="C227" s="37"/>
      <c r="D227" s="37"/>
      <c r="E227" s="37"/>
      <c r="F227" s="37"/>
      <c r="G227" s="37"/>
      <c r="H227" s="37"/>
      <c r="I227" s="37"/>
      <c r="J227" s="37"/>
      <c r="K227" s="37"/>
      <c r="L227" s="22"/>
    </row>
    <row r="228" s="2" customFormat="1" ht="14.25" customHeight="1"/>
  </sheetData>
  <sheetProtection/>
  <autoFilter ref="C99:K99"/>
  <mergeCells count="9">
    <mergeCell ref="E92:H92"/>
    <mergeCell ref="G1:H1"/>
    <mergeCell ref="L2:V2"/>
    <mergeCell ref="E7:H7"/>
    <mergeCell ref="E9:H9"/>
    <mergeCell ref="E24:H24"/>
    <mergeCell ref="E45:H45"/>
    <mergeCell ref="E47:H47"/>
    <mergeCell ref="E90:H90"/>
  </mergeCells>
  <hyperlinks>
    <hyperlink ref="F1:G1" location="C2" tooltip="Krycí list soupisu" display="1) Krycí list soupisu"/>
    <hyperlink ref="G1:H1" location="C54" tooltip="Rekapitulace" display="2) Rekapitulace"/>
    <hyperlink ref="J1" location="C99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landscape" paperSize="9" scale="9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03"/>
      <c r="C1" s="203"/>
      <c r="D1" s="202" t="s">
        <v>1</v>
      </c>
      <c r="E1" s="203"/>
      <c r="F1" s="204" t="s">
        <v>843</v>
      </c>
      <c r="G1" s="209" t="s">
        <v>844</v>
      </c>
      <c r="H1" s="209"/>
      <c r="I1" s="203"/>
      <c r="J1" s="204" t="s">
        <v>845</v>
      </c>
      <c r="K1" s="202" t="s">
        <v>95</v>
      </c>
      <c r="L1" s="204" t="s">
        <v>846</v>
      </c>
      <c r="M1" s="204"/>
      <c r="N1" s="204"/>
      <c r="O1" s="204"/>
      <c r="P1" s="204"/>
      <c r="Q1" s="204"/>
      <c r="R1" s="204"/>
      <c r="S1" s="204"/>
      <c r="T1" s="204"/>
      <c r="U1" s="200"/>
      <c r="V1" s="20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197" t="s">
        <v>5</v>
      </c>
      <c r="M2" s="167"/>
      <c r="N2" s="167"/>
      <c r="O2" s="167"/>
      <c r="P2" s="167"/>
      <c r="Q2" s="167"/>
      <c r="R2" s="167"/>
      <c r="S2" s="167"/>
      <c r="T2" s="167"/>
      <c r="U2" s="167"/>
      <c r="V2" s="167"/>
      <c r="AT2" s="2" t="s">
        <v>85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79</v>
      </c>
    </row>
    <row r="4" spans="2:46" s="2" customFormat="1" ht="37.5" customHeight="1">
      <c r="B4" s="10"/>
      <c r="D4" s="11" t="s">
        <v>96</v>
      </c>
      <c r="K4" s="12"/>
      <c r="M4" s="13" t="s">
        <v>10</v>
      </c>
      <c r="AT4" s="2" t="s">
        <v>3</v>
      </c>
    </row>
    <row r="5" spans="2:11" s="2" customFormat="1" ht="7.5" customHeight="1">
      <c r="B5" s="10"/>
      <c r="K5" s="12"/>
    </row>
    <row r="6" spans="2:11" s="2" customFormat="1" ht="15.75" customHeight="1">
      <c r="B6" s="10"/>
      <c r="D6" s="18" t="s">
        <v>16</v>
      </c>
      <c r="K6" s="12"/>
    </row>
    <row r="7" spans="2:11" s="2" customFormat="1" ht="15.75" customHeight="1">
      <c r="B7" s="10"/>
      <c r="E7" s="198" t="str">
        <f>'Rekapitulace stavby'!$K$6</f>
        <v>Pavilon Smetanova</v>
      </c>
      <c r="F7" s="167"/>
      <c r="G7" s="167"/>
      <c r="H7" s="167"/>
      <c r="K7" s="12"/>
    </row>
    <row r="8" spans="2:11" s="6" customFormat="1" ht="15.75" customHeight="1">
      <c r="B8" s="22"/>
      <c r="D8" s="18" t="s">
        <v>97</v>
      </c>
      <c r="K8" s="25"/>
    </row>
    <row r="9" spans="2:11" s="6" customFormat="1" ht="37.5" customHeight="1">
      <c r="B9" s="22"/>
      <c r="E9" s="183" t="s">
        <v>550</v>
      </c>
      <c r="F9" s="168"/>
      <c r="G9" s="168"/>
      <c r="H9" s="168"/>
      <c r="K9" s="25"/>
    </row>
    <row r="10" spans="2:11" s="6" customFormat="1" ht="14.25" customHeight="1">
      <c r="B10" s="22"/>
      <c r="K10" s="25"/>
    </row>
    <row r="11" spans="2:11" s="6" customFormat="1" ht="15" customHeight="1">
      <c r="B11" s="22"/>
      <c r="D11" s="18" t="s">
        <v>19</v>
      </c>
      <c r="F11" s="16"/>
      <c r="I11" s="18" t="s">
        <v>20</v>
      </c>
      <c r="J11" s="16"/>
      <c r="K11" s="25"/>
    </row>
    <row r="12" spans="2:11" s="6" customFormat="1" ht="15" customHeight="1">
      <c r="B12" s="22"/>
      <c r="D12" s="18" t="s">
        <v>22</v>
      </c>
      <c r="F12" s="16" t="s">
        <v>23</v>
      </c>
      <c r="I12" s="18" t="s">
        <v>24</v>
      </c>
      <c r="J12" s="45" t="str">
        <f>'Rekapitulace stavby'!$AN$8</f>
        <v>14.04.2018</v>
      </c>
      <c r="K12" s="25"/>
    </row>
    <row r="13" spans="2:11" s="6" customFormat="1" ht="12" customHeight="1">
      <c r="B13" s="22"/>
      <c r="K13" s="25"/>
    </row>
    <row r="14" spans="2:11" s="6" customFormat="1" ht="15" customHeight="1">
      <c r="B14" s="22"/>
      <c r="D14" s="18" t="s">
        <v>28</v>
      </c>
      <c r="I14" s="18" t="s">
        <v>29</v>
      </c>
      <c r="J14" s="16"/>
      <c r="K14" s="25"/>
    </row>
    <row r="15" spans="2:11" s="6" customFormat="1" ht="18.75" customHeight="1">
      <c r="B15" s="22"/>
      <c r="E15" s="16" t="s">
        <v>30</v>
      </c>
      <c r="I15" s="18" t="s">
        <v>31</v>
      </c>
      <c r="J15" s="16"/>
      <c r="K15" s="25"/>
    </row>
    <row r="16" spans="2:11" s="6" customFormat="1" ht="7.5" customHeight="1">
      <c r="B16" s="22"/>
      <c r="K16" s="25"/>
    </row>
    <row r="17" spans="2:11" s="6" customFormat="1" ht="15" customHeight="1">
      <c r="B17" s="22"/>
      <c r="D17" s="18" t="s">
        <v>32</v>
      </c>
      <c r="I17" s="18" t="s">
        <v>29</v>
      </c>
      <c r="J17" s="16">
        <f>IF('Rekapitulace stavby'!$AN$13="Vyplň údaj","",IF('Rekapitulace stavby'!$AN$13="","",'Rekapitulace stavby'!$AN$13))</f>
      </c>
      <c r="K17" s="25"/>
    </row>
    <row r="18" spans="2:11" s="6" customFormat="1" ht="18.75" customHeight="1">
      <c r="B18" s="22"/>
      <c r="E18" s="16">
        <f>IF('Rekapitulace stavby'!$E$14="Vyplň údaj","",IF('Rekapitulace stavby'!$E$14="","",'Rekapitulace stavby'!$E$14))</f>
      </c>
      <c r="I18" s="18" t="s">
        <v>31</v>
      </c>
      <c r="J18" s="16">
        <f>IF('Rekapitulace stavby'!$AN$14="Vyplň údaj","",IF('Rekapitulace stavby'!$AN$14="","",'Rekapitulace stavby'!$AN$14))</f>
      </c>
      <c r="K18" s="25"/>
    </row>
    <row r="19" spans="2:11" s="6" customFormat="1" ht="7.5" customHeight="1">
      <c r="B19" s="22"/>
      <c r="K19" s="25"/>
    </row>
    <row r="20" spans="2:11" s="6" customFormat="1" ht="15" customHeight="1">
      <c r="B20" s="22"/>
      <c r="D20" s="18" t="s">
        <v>34</v>
      </c>
      <c r="I20" s="18" t="s">
        <v>29</v>
      </c>
      <c r="J20" s="16">
        <f>IF('Rekapitulace stavby'!$AN$16="","",'Rekapitulace stavby'!$AN$16)</f>
      </c>
      <c r="K20" s="25"/>
    </row>
    <row r="21" spans="2:11" s="6" customFormat="1" ht="18.75" customHeight="1">
      <c r="B21" s="22"/>
      <c r="E21" s="16" t="str">
        <f>IF('Rekapitulace stavby'!$E$17="","",'Rekapitulace stavby'!$E$17)</f>
        <v> </v>
      </c>
      <c r="I21" s="18" t="s">
        <v>31</v>
      </c>
      <c r="J21" s="16">
        <f>IF('Rekapitulace stavby'!$AN$17="","",'Rekapitulace stavby'!$AN$17)</f>
      </c>
      <c r="K21" s="25"/>
    </row>
    <row r="22" spans="2:11" s="6" customFormat="1" ht="7.5" customHeight="1">
      <c r="B22" s="22"/>
      <c r="K22" s="25"/>
    </row>
    <row r="23" spans="2:11" s="6" customFormat="1" ht="15" customHeight="1">
      <c r="B23" s="22"/>
      <c r="D23" s="18" t="s">
        <v>36</v>
      </c>
      <c r="K23" s="25"/>
    </row>
    <row r="24" spans="2:11" s="76" customFormat="1" ht="15.75" customHeight="1">
      <c r="B24" s="77"/>
      <c r="E24" s="173"/>
      <c r="F24" s="199"/>
      <c r="G24" s="199"/>
      <c r="H24" s="199"/>
      <c r="K24" s="78"/>
    </row>
    <row r="25" spans="2:11" s="6" customFormat="1" ht="7.5" customHeight="1">
      <c r="B25" s="22"/>
      <c r="K25" s="25"/>
    </row>
    <row r="26" spans="2:11" s="6" customFormat="1" ht="7.5" customHeight="1">
      <c r="B26" s="22"/>
      <c r="D26" s="46"/>
      <c r="E26" s="46"/>
      <c r="F26" s="46"/>
      <c r="G26" s="46"/>
      <c r="H26" s="46"/>
      <c r="I26" s="46"/>
      <c r="J26" s="46"/>
      <c r="K26" s="79"/>
    </row>
    <row r="27" spans="2:11" s="6" customFormat="1" ht="26.25" customHeight="1">
      <c r="B27" s="22"/>
      <c r="D27" s="80" t="s">
        <v>37</v>
      </c>
      <c r="J27" s="57">
        <f>ROUND($J$81,2)</f>
        <v>0</v>
      </c>
      <c r="K27" s="25"/>
    </row>
    <row r="28" spans="2:11" s="6" customFormat="1" ht="7.5" customHeight="1">
      <c r="B28" s="22"/>
      <c r="D28" s="46"/>
      <c r="E28" s="46"/>
      <c r="F28" s="46"/>
      <c r="G28" s="46"/>
      <c r="H28" s="46"/>
      <c r="I28" s="46"/>
      <c r="J28" s="46"/>
      <c r="K28" s="79"/>
    </row>
    <row r="29" spans="2:11" s="6" customFormat="1" ht="15" customHeight="1">
      <c r="B29" s="22"/>
      <c r="F29" s="26" t="s">
        <v>39</v>
      </c>
      <c r="I29" s="26" t="s">
        <v>38</v>
      </c>
      <c r="J29" s="26" t="s">
        <v>40</v>
      </c>
      <c r="K29" s="25"/>
    </row>
    <row r="30" spans="2:11" s="6" customFormat="1" ht="15" customHeight="1">
      <c r="B30" s="22"/>
      <c r="D30" s="28" t="s">
        <v>41</v>
      </c>
      <c r="E30" s="28" t="s">
        <v>42</v>
      </c>
      <c r="F30" s="81">
        <f>ROUND(SUM($BE$81:$BE$104),2)</f>
        <v>0</v>
      </c>
      <c r="I30" s="82">
        <v>0.21</v>
      </c>
      <c r="J30" s="81">
        <f>ROUND(ROUND((SUM($BE$81:$BE$104)),2)*$I$30,2)</f>
        <v>0</v>
      </c>
      <c r="K30" s="25"/>
    </row>
    <row r="31" spans="2:11" s="6" customFormat="1" ht="15" customHeight="1">
      <c r="B31" s="22"/>
      <c r="E31" s="28" t="s">
        <v>43</v>
      </c>
      <c r="F31" s="81">
        <f>ROUND(SUM($BF$81:$BF$104),2)</f>
        <v>0</v>
      </c>
      <c r="I31" s="82">
        <v>0.15</v>
      </c>
      <c r="J31" s="81">
        <f>ROUND(ROUND((SUM($BF$81:$BF$104)),2)*$I$31,2)</f>
        <v>0</v>
      </c>
      <c r="K31" s="25"/>
    </row>
    <row r="32" spans="2:11" s="6" customFormat="1" ht="15" customHeight="1" hidden="1">
      <c r="B32" s="22"/>
      <c r="E32" s="28" t="s">
        <v>44</v>
      </c>
      <c r="F32" s="81">
        <f>ROUND(SUM($BG$81:$BG$104),2)</f>
        <v>0</v>
      </c>
      <c r="I32" s="82">
        <v>0.21</v>
      </c>
      <c r="J32" s="81">
        <v>0</v>
      </c>
      <c r="K32" s="25"/>
    </row>
    <row r="33" spans="2:11" s="6" customFormat="1" ht="15" customHeight="1" hidden="1">
      <c r="B33" s="22"/>
      <c r="E33" s="28" t="s">
        <v>45</v>
      </c>
      <c r="F33" s="81">
        <f>ROUND(SUM($BH$81:$BH$104),2)</f>
        <v>0</v>
      </c>
      <c r="I33" s="82">
        <v>0.15</v>
      </c>
      <c r="J33" s="81">
        <v>0</v>
      </c>
      <c r="K33" s="25"/>
    </row>
    <row r="34" spans="2:11" s="6" customFormat="1" ht="15" customHeight="1" hidden="1">
      <c r="B34" s="22"/>
      <c r="E34" s="28" t="s">
        <v>46</v>
      </c>
      <c r="F34" s="81">
        <f>ROUND(SUM($BI$81:$BI$104),2)</f>
        <v>0</v>
      </c>
      <c r="I34" s="82">
        <v>0</v>
      </c>
      <c r="J34" s="81">
        <v>0</v>
      </c>
      <c r="K34" s="25"/>
    </row>
    <row r="35" spans="2:11" s="6" customFormat="1" ht="7.5" customHeight="1">
      <c r="B35" s="22"/>
      <c r="K35" s="25"/>
    </row>
    <row r="36" spans="2:11" s="6" customFormat="1" ht="26.25" customHeight="1">
      <c r="B36" s="22"/>
      <c r="C36" s="30"/>
      <c r="D36" s="31" t="s">
        <v>47</v>
      </c>
      <c r="E36" s="32"/>
      <c r="F36" s="32"/>
      <c r="G36" s="83" t="s">
        <v>48</v>
      </c>
      <c r="H36" s="33" t="s">
        <v>49</v>
      </c>
      <c r="I36" s="32"/>
      <c r="J36" s="34">
        <f>SUM($J$27:$J$34)</f>
        <v>0</v>
      </c>
      <c r="K36" s="84"/>
    </row>
    <row r="37" spans="2:11" s="6" customFormat="1" ht="15" customHeight="1">
      <c r="B37" s="36"/>
      <c r="C37" s="37"/>
      <c r="D37" s="37"/>
      <c r="E37" s="37"/>
      <c r="F37" s="37"/>
      <c r="G37" s="37"/>
      <c r="H37" s="37"/>
      <c r="I37" s="37"/>
      <c r="J37" s="37"/>
      <c r="K37" s="38"/>
    </row>
    <row r="41" spans="2:11" s="6" customFormat="1" ht="7.5" customHeight="1">
      <c r="B41" s="39"/>
      <c r="C41" s="40"/>
      <c r="D41" s="40"/>
      <c r="E41" s="40"/>
      <c r="F41" s="40"/>
      <c r="G41" s="40"/>
      <c r="H41" s="40"/>
      <c r="I41" s="40"/>
      <c r="J41" s="40"/>
      <c r="K41" s="85"/>
    </row>
    <row r="42" spans="2:11" s="6" customFormat="1" ht="37.5" customHeight="1">
      <c r="B42" s="22"/>
      <c r="C42" s="11" t="s">
        <v>99</v>
      </c>
      <c r="K42" s="25"/>
    </row>
    <row r="43" spans="2:11" s="6" customFormat="1" ht="7.5" customHeight="1">
      <c r="B43" s="22"/>
      <c r="K43" s="25"/>
    </row>
    <row r="44" spans="2:11" s="6" customFormat="1" ht="15" customHeight="1">
      <c r="B44" s="22"/>
      <c r="C44" s="18" t="s">
        <v>16</v>
      </c>
      <c r="K44" s="25"/>
    </row>
    <row r="45" spans="2:11" s="6" customFormat="1" ht="16.5" customHeight="1">
      <c r="B45" s="22"/>
      <c r="E45" s="198" t="str">
        <f>$E$7</f>
        <v>Pavilon Smetanova</v>
      </c>
      <c r="F45" s="168"/>
      <c r="G45" s="168"/>
      <c r="H45" s="168"/>
      <c r="K45" s="25"/>
    </row>
    <row r="46" spans="2:11" s="6" customFormat="1" ht="15" customHeight="1">
      <c r="B46" s="22"/>
      <c r="C46" s="18" t="s">
        <v>97</v>
      </c>
      <c r="K46" s="25"/>
    </row>
    <row r="47" spans="2:11" s="6" customFormat="1" ht="19.5" customHeight="1">
      <c r="B47" s="22"/>
      <c r="E47" s="183" t="str">
        <f>$E$9</f>
        <v>04 - Podlaha anglického dvorku</v>
      </c>
      <c r="F47" s="168"/>
      <c r="G47" s="168"/>
      <c r="H47" s="168"/>
      <c r="K47" s="25"/>
    </row>
    <row r="48" spans="2:11" s="6" customFormat="1" ht="7.5" customHeight="1">
      <c r="B48" s="22"/>
      <c r="K48" s="25"/>
    </row>
    <row r="49" spans="2:11" s="6" customFormat="1" ht="18.75" customHeight="1">
      <c r="B49" s="22"/>
      <c r="C49" s="18" t="s">
        <v>22</v>
      </c>
      <c r="F49" s="16" t="str">
        <f>$F$12</f>
        <v> </v>
      </c>
      <c r="I49" s="18" t="s">
        <v>24</v>
      </c>
      <c r="J49" s="45" t="str">
        <f>IF($J$12="","",$J$12)</f>
        <v>14.04.2018</v>
      </c>
      <c r="K49" s="25"/>
    </row>
    <row r="50" spans="2:11" s="6" customFormat="1" ht="7.5" customHeight="1">
      <c r="B50" s="22"/>
      <c r="K50" s="25"/>
    </row>
    <row r="51" spans="2:11" s="6" customFormat="1" ht="15.75" customHeight="1">
      <c r="B51" s="22"/>
      <c r="C51" s="18" t="s">
        <v>28</v>
      </c>
      <c r="F51" s="16" t="str">
        <f>$E$15</f>
        <v>Město Chotěboř</v>
      </c>
      <c r="I51" s="18" t="s">
        <v>34</v>
      </c>
      <c r="J51" s="16" t="str">
        <f>$E$21</f>
        <v> </v>
      </c>
      <c r="K51" s="25"/>
    </row>
    <row r="52" spans="2:11" s="6" customFormat="1" ht="15" customHeight="1">
      <c r="B52" s="22"/>
      <c r="C52" s="18" t="s">
        <v>32</v>
      </c>
      <c r="F52" s="16">
        <f>IF($E$18="","",$E$18)</f>
      </c>
      <c r="K52" s="25"/>
    </row>
    <row r="53" spans="2:11" s="6" customFormat="1" ht="11.25" customHeight="1">
      <c r="B53" s="22"/>
      <c r="K53" s="25"/>
    </row>
    <row r="54" spans="2:11" s="6" customFormat="1" ht="30" customHeight="1">
      <c r="B54" s="22"/>
      <c r="C54" s="86" t="s">
        <v>100</v>
      </c>
      <c r="D54" s="30"/>
      <c r="E54" s="30"/>
      <c r="F54" s="30"/>
      <c r="G54" s="30"/>
      <c r="H54" s="30"/>
      <c r="I54" s="30"/>
      <c r="J54" s="87" t="s">
        <v>101</v>
      </c>
      <c r="K54" s="35"/>
    </row>
    <row r="55" spans="2:11" s="6" customFormat="1" ht="11.25" customHeight="1">
      <c r="B55" s="22"/>
      <c r="K55" s="25"/>
    </row>
    <row r="56" spans="2:47" s="6" customFormat="1" ht="30" customHeight="1">
      <c r="B56" s="22"/>
      <c r="C56" s="56" t="s">
        <v>102</v>
      </c>
      <c r="J56" s="57">
        <f>$J$81</f>
        <v>0</v>
      </c>
      <c r="K56" s="25"/>
      <c r="AU56" s="6" t="s">
        <v>103</v>
      </c>
    </row>
    <row r="57" spans="2:11" s="63" customFormat="1" ht="25.5" customHeight="1">
      <c r="B57" s="88"/>
      <c r="D57" s="89" t="s">
        <v>104</v>
      </c>
      <c r="E57" s="89"/>
      <c r="F57" s="89"/>
      <c r="G57" s="89"/>
      <c r="H57" s="89"/>
      <c r="I57" s="89"/>
      <c r="J57" s="90">
        <f>$J$82</f>
        <v>0</v>
      </c>
      <c r="K57" s="91"/>
    </row>
    <row r="58" spans="2:11" s="92" customFormat="1" ht="21" customHeight="1">
      <c r="B58" s="93"/>
      <c r="D58" s="94" t="s">
        <v>111</v>
      </c>
      <c r="E58" s="94"/>
      <c r="F58" s="94"/>
      <c r="G58" s="94"/>
      <c r="H58" s="94"/>
      <c r="I58" s="94"/>
      <c r="J58" s="95">
        <f>$J$83</f>
        <v>0</v>
      </c>
      <c r="K58" s="96"/>
    </row>
    <row r="59" spans="2:11" s="92" customFormat="1" ht="21" customHeight="1">
      <c r="B59" s="93"/>
      <c r="D59" s="94" t="s">
        <v>113</v>
      </c>
      <c r="E59" s="94"/>
      <c r="F59" s="94"/>
      <c r="G59" s="94"/>
      <c r="H59" s="94"/>
      <c r="I59" s="94"/>
      <c r="J59" s="95">
        <f>$J$86</f>
        <v>0</v>
      </c>
      <c r="K59" s="96"/>
    </row>
    <row r="60" spans="2:11" s="63" customFormat="1" ht="25.5" customHeight="1">
      <c r="B60" s="88"/>
      <c r="D60" s="89" t="s">
        <v>271</v>
      </c>
      <c r="E60" s="89"/>
      <c r="F60" s="89"/>
      <c r="G60" s="89"/>
      <c r="H60" s="89"/>
      <c r="I60" s="89"/>
      <c r="J60" s="90">
        <f>$J$88</f>
        <v>0</v>
      </c>
      <c r="K60" s="91"/>
    </row>
    <row r="61" spans="2:11" s="92" customFormat="1" ht="21" customHeight="1">
      <c r="B61" s="93"/>
      <c r="D61" s="94" t="s">
        <v>551</v>
      </c>
      <c r="E61" s="94"/>
      <c r="F61" s="94"/>
      <c r="G61" s="94"/>
      <c r="H61" s="94"/>
      <c r="I61" s="94"/>
      <c r="J61" s="95">
        <f>$J$89</f>
        <v>0</v>
      </c>
      <c r="K61" s="96"/>
    </row>
    <row r="62" spans="2:11" s="6" customFormat="1" ht="22.5" customHeight="1">
      <c r="B62" s="22"/>
      <c r="K62" s="25"/>
    </row>
    <row r="63" spans="2:11" s="6" customFormat="1" ht="7.5" customHeight="1">
      <c r="B63" s="36"/>
      <c r="C63" s="37"/>
      <c r="D63" s="37"/>
      <c r="E63" s="37"/>
      <c r="F63" s="37"/>
      <c r="G63" s="37"/>
      <c r="H63" s="37"/>
      <c r="I63" s="37"/>
      <c r="J63" s="37"/>
      <c r="K63" s="38"/>
    </row>
    <row r="67" spans="2:12" s="6" customFormat="1" ht="7.5" customHeight="1">
      <c r="B67" s="39"/>
      <c r="C67" s="40"/>
      <c r="D67" s="40"/>
      <c r="E67" s="40"/>
      <c r="F67" s="40"/>
      <c r="G67" s="40"/>
      <c r="H67" s="40"/>
      <c r="I67" s="40"/>
      <c r="J67" s="40"/>
      <c r="K67" s="40"/>
      <c r="L67" s="22"/>
    </row>
    <row r="68" spans="2:12" s="6" customFormat="1" ht="37.5" customHeight="1">
      <c r="B68" s="22"/>
      <c r="C68" s="11" t="s">
        <v>114</v>
      </c>
      <c r="L68" s="22"/>
    </row>
    <row r="69" spans="2:12" s="6" customFormat="1" ht="7.5" customHeight="1">
      <c r="B69" s="22"/>
      <c r="L69" s="22"/>
    </row>
    <row r="70" spans="2:12" s="6" customFormat="1" ht="15" customHeight="1">
      <c r="B70" s="22"/>
      <c r="C70" s="18" t="s">
        <v>16</v>
      </c>
      <c r="L70" s="22"/>
    </row>
    <row r="71" spans="2:12" s="6" customFormat="1" ht="16.5" customHeight="1">
      <c r="B71" s="22"/>
      <c r="E71" s="198" t="str">
        <f>$E$7</f>
        <v>Pavilon Smetanova</v>
      </c>
      <c r="F71" s="168"/>
      <c r="G71" s="168"/>
      <c r="H71" s="168"/>
      <c r="L71" s="22"/>
    </row>
    <row r="72" spans="2:12" s="6" customFormat="1" ht="15" customHeight="1">
      <c r="B72" s="22"/>
      <c r="C72" s="18" t="s">
        <v>97</v>
      </c>
      <c r="L72" s="22"/>
    </row>
    <row r="73" spans="2:12" s="6" customFormat="1" ht="19.5" customHeight="1">
      <c r="B73" s="22"/>
      <c r="E73" s="183" t="str">
        <f>$E$9</f>
        <v>04 - Podlaha anglického dvorku</v>
      </c>
      <c r="F73" s="168"/>
      <c r="G73" s="168"/>
      <c r="H73" s="168"/>
      <c r="L73" s="22"/>
    </row>
    <row r="74" spans="2:12" s="6" customFormat="1" ht="7.5" customHeight="1">
      <c r="B74" s="22"/>
      <c r="L74" s="22"/>
    </row>
    <row r="75" spans="2:12" s="6" customFormat="1" ht="18.75" customHeight="1">
      <c r="B75" s="22"/>
      <c r="C75" s="18" t="s">
        <v>22</v>
      </c>
      <c r="F75" s="16" t="str">
        <f>$F$12</f>
        <v> </v>
      </c>
      <c r="I75" s="18" t="s">
        <v>24</v>
      </c>
      <c r="J75" s="45" t="str">
        <f>IF($J$12="","",$J$12)</f>
        <v>14.04.2018</v>
      </c>
      <c r="L75" s="22"/>
    </row>
    <row r="76" spans="2:12" s="6" customFormat="1" ht="7.5" customHeight="1">
      <c r="B76" s="22"/>
      <c r="L76" s="22"/>
    </row>
    <row r="77" spans="2:12" s="6" customFormat="1" ht="15.75" customHeight="1">
      <c r="B77" s="22"/>
      <c r="C77" s="18" t="s">
        <v>28</v>
      </c>
      <c r="F77" s="16" t="str">
        <f>$E$15</f>
        <v>Město Chotěboř</v>
      </c>
      <c r="I77" s="18" t="s">
        <v>34</v>
      </c>
      <c r="J77" s="16" t="str">
        <f>$E$21</f>
        <v> </v>
      </c>
      <c r="L77" s="22"/>
    </row>
    <row r="78" spans="2:12" s="6" customFormat="1" ht="15" customHeight="1">
      <c r="B78" s="22"/>
      <c r="C78" s="18" t="s">
        <v>32</v>
      </c>
      <c r="F78" s="16">
        <f>IF($E$18="","",$E$18)</f>
      </c>
      <c r="L78" s="22"/>
    </row>
    <row r="79" spans="2:12" s="6" customFormat="1" ht="11.25" customHeight="1">
      <c r="B79" s="22"/>
      <c r="L79" s="22"/>
    </row>
    <row r="80" spans="2:20" s="97" customFormat="1" ht="30" customHeight="1">
      <c r="B80" s="98"/>
      <c r="C80" s="99" t="s">
        <v>115</v>
      </c>
      <c r="D80" s="100" t="s">
        <v>56</v>
      </c>
      <c r="E80" s="100" t="s">
        <v>52</v>
      </c>
      <c r="F80" s="100" t="s">
        <v>116</v>
      </c>
      <c r="G80" s="100" t="s">
        <v>117</v>
      </c>
      <c r="H80" s="100" t="s">
        <v>118</v>
      </c>
      <c r="I80" s="100" t="s">
        <v>119</v>
      </c>
      <c r="J80" s="100" t="s">
        <v>120</v>
      </c>
      <c r="K80" s="101" t="s">
        <v>121</v>
      </c>
      <c r="L80" s="98"/>
      <c r="M80" s="51" t="s">
        <v>122</v>
      </c>
      <c r="N80" s="52" t="s">
        <v>41</v>
      </c>
      <c r="O80" s="52" t="s">
        <v>123</v>
      </c>
      <c r="P80" s="52" t="s">
        <v>124</v>
      </c>
      <c r="Q80" s="52" t="s">
        <v>125</v>
      </c>
      <c r="R80" s="52" t="s">
        <v>126</v>
      </c>
      <c r="S80" s="52" t="s">
        <v>127</v>
      </c>
      <c r="T80" s="53" t="s">
        <v>128</v>
      </c>
    </row>
    <row r="81" spans="2:63" s="6" customFormat="1" ht="30" customHeight="1">
      <c r="B81" s="22"/>
      <c r="C81" s="56" t="s">
        <v>102</v>
      </c>
      <c r="J81" s="102">
        <f>$BK$81</f>
        <v>0</v>
      </c>
      <c r="L81" s="22"/>
      <c r="M81" s="55"/>
      <c r="N81" s="46"/>
      <c r="O81" s="46"/>
      <c r="P81" s="103">
        <f>$P$82+$P$88</f>
        <v>0</v>
      </c>
      <c r="Q81" s="46"/>
      <c r="R81" s="103">
        <f>$R$82+$R$88</f>
        <v>0.289613</v>
      </c>
      <c r="S81" s="46"/>
      <c r="T81" s="104">
        <f>$T$82+$T$88</f>
        <v>0.0552</v>
      </c>
      <c r="AT81" s="6" t="s">
        <v>70</v>
      </c>
      <c r="AU81" s="6" t="s">
        <v>103</v>
      </c>
      <c r="BK81" s="105">
        <f>$BK$82+$BK$88</f>
        <v>0</v>
      </c>
    </row>
    <row r="82" spans="2:63" s="106" customFormat="1" ht="37.5" customHeight="1">
      <c r="B82" s="107"/>
      <c r="D82" s="108" t="s">
        <v>70</v>
      </c>
      <c r="E82" s="109" t="s">
        <v>129</v>
      </c>
      <c r="F82" s="109" t="s">
        <v>130</v>
      </c>
      <c r="J82" s="110">
        <f>$BK$82</f>
        <v>0</v>
      </c>
      <c r="L82" s="107"/>
      <c r="M82" s="111"/>
      <c r="P82" s="112">
        <f>$P$83+$P$86</f>
        <v>0</v>
      </c>
      <c r="R82" s="112">
        <f>$R$83+$R$86</f>
        <v>0.00063</v>
      </c>
      <c r="T82" s="113">
        <f>$T$83+$T$86</f>
        <v>0</v>
      </c>
      <c r="AR82" s="108" t="s">
        <v>21</v>
      </c>
      <c r="AT82" s="108" t="s">
        <v>70</v>
      </c>
      <c r="AU82" s="108" t="s">
        <v>71</v>
      </c>
      <c r="AY82" s="108" t="s">
        <v>131</v>
      </c>
      <c r="BK82" s="114">
        <f>$BK$83+$BK$86</f>
        <v>0</v>
      </c>
    </row>
    <row r="83" spans="2:63" s="106" customFormat="1" ht="21" customHeight="1">
      <c r="B83" s="107"/>
      <c r="D83" s="108" t="s">
        <v>70</v>
      </c>
      <c r="E83" s="115" t="s">
        <v>176</v>
      </c>
      <c r="F83" s="115" t="s">
        <v>223</v>
      </c>
      <c r="J83" s="116">
        <f>$BK$83</f>
        <v>0</v>
      </c>
      <c r="L83" s="107"/>
      <c r="M83" s="111"/>
      <c r="P83" s="112">
        <f>SUM($P$84:$P$85)</f>
        <v>0</v>
      </c>
      <c r="R83" s="112">
        <f>SUM($R$84:$R$85)</f>
        <v>0.00063</v>
      </c>
      <c r="T83" s="113">
        <f>SUM($T$84:$T$85)</f>
        <v>0</v>
      </c>
      <c r="AR83" s="108" t="s">
        <v>21</v>
      </c>
      <c r="AT83" s="108" t="s">
        <v>70</v>
      </c>
      <c r="AU83" s="108" t="s">
        <v>21</v>
      </c>
      <c r="AY83" s="108" t="s">
        <v>131</v>
      </c>
      <c r="BK83" s="114">
        <f>SUM($BK$84:$BK$85)</f>
        <v>0</v>
      </c>
    </row>
    <row r="84" spans="2:65" s="6" customFormat="1" ht="15.75" customHeight="1">
      <c r="B84" s="22"/>
      <c r="C84" s="117" t="s">
        <v>21</v>
      </c>
      <c r="D84" s="117" t="s">
        <v>133</v>
      </c>
      <c r="E84" s="118" t="s">
        <v>552</v>
      </c>
      <c r="F84" s="119" t="s">
        <v>553</v>
      </c>
      <c r="G84" s="120" t="s">
        <v>232</v>
      </c>
      <c r="H84" s="121">
        <v>3</v>
      </c>
      <c r="I84" s="122"/>
      <c r="J84" s="123">
        <f>ROUND($I$84*$H$84,2)</f>
        <v>0</v>
      </c>
      <c r="K84" s="119" t="s">
        <v>137</v>
      </c>
      <c r="L84" s="22"/>
      <c r="M84" s="124"/>
      <c r="N84" s="125" t="s">
        <v>42</v>
      </c>
      <c r="P84" s="126">
        <f>$O$84*$H$84</f>
        <v>0</v>
      </c>
      <c r="Q84" s="126">
        <v>1E-05</v>
      </c>
      <c r="R84" s="126">
        <f>$Q$84*$H$84</f>
        <v>3.0000000000000004E-05</v>
      </c>
      <c r="S84" s="126">
        <v>0</v>
      </c>
      <c r="T84" s="127">
        <f>$S$84*$H$84</f>
        <v>0</v>
      </c>
      <c r="AR84" s="76" t="s">
        <v>138</v>
      </c>
      <c r="AT84" s="76" t="s">
        <v>133</v>
      </c>
      <c r="AU84" s="76" t="s">
        <v>79</v>
      </c>
      <c r="AY84" s="6" t="s">
        <v>131</v>
      </c>
      <c r="BE84" s="128">
        <f>IF($N$84="základní",$J$84,0)</f>
        <v>0</v>
      </c>
      <c r="BF84" s="128">
        <f>IF($N$84="snížená",$J$84,0)</f>
        <v>0</v>
      </c>
      <c r="BG84" s="128">
        <f>IF($N$84="zákl. přenesená",$J$84,0)</f>
        <v>0</v>
      </c>
      <c r="BH84" s="128">
        <f>IF($N$84="sníž. přenesená",$J$84,0)</f>
        <v>0</v>
      </c>
      <c r="BI84" s="128">
        <f>IF($N$84="nulová",$J$84,0)</f>
        <v>0</v>
      </c>
      <c r="BJ84" s="76" t="s">
        <v>21</v>
      </c>
      <c r="BK84" s="128">
        <f>ROUND($I$84*$H$84,2)</f>
        <v>0</v>
      </c>
      <c r="BL84" s="76" t="s">
        <v>138</v>
      </c>
      <c r="BM84" s="76" t="s">
        <v>554</v>
      </c>
    </row>
    <row r="85" spans="2:65" s="6" customFormat="1" ht="15.75" customHeight="1">
      <c r="B85" s="22"/>
      <c r="C85" s="120" t="s">
        <v>79</v>
      </c>
      <c r="D85" s="120" t="s">
        <v>133</v>
      </c>
      <c r="E85" s="118" t="s">
        <v>555</v>
      </c>
      <c r="F85" s="119" t="s">
        <v>556</v>
      </c>
      <c r="G85" s="120" t="s">
        <v>232</v>
      </c>
      <c r="H85" s="121">
        <v>3</v>
      </c>
      <c r="I85" s="122"/>
      <c r="J85" s="123">
        <f>ROUND($I$85*$H$85,2)</f>
        <v>0</v>
      </c>
      <c r="K85" s="119" t="s">
        <v>137</v>
      </c>
      <c r="L85" s="22"/>
      <c r="M85" s="124"/>
      <c r="N85" s="125" t="s">
        <v>42</v>
      </c>
      <c r="P85" s="126">
        <f>$O$85*$H$85</f>
        <v>0</v>
      </c>
      <c r="Q85" s="126">
        <v>0.0002</v>
      </c>
      <c r="R85" s="126">
        <f>$Q$85*$H$85</f>
        <v>0.0006000000000000001</v>
      </c>
      <c r="S85" s="126">
        <v>0</v>
      </c>
      <c r="T85" s="127">
        <f>$S$85*$H$85</f>
        <v>0</v>
      </c>
      <c r="AR85" s="76" t="s">
        <v>138</v>
      </c>
      <c r="AT85" s="76" t="s">
        <v>133</v>
      </c>
      <c r="AU85" s="76" t="s">
        <v>79</v>
      </c>
      <c r="AY85" s="76" t="s">
        <v>131</v>
      </c>
      <c r="BE85" s="128">
        <f>IF($N$85="základní",$J$85,0)</f>
        <v>0</v>
      </c>
      <c r="BF85" s="128">
        <f>IF($N$85="snížená",$J$85,0)</f>
        <v>0</v>
      </c>
      <c r="BG85" s="128">
        <f>IF($N$85="zákl. přenesená",$J$85,0)</f>
        <v>0</v>
      </c>
      <c r="BH85" s="128">
        <f>IF($N$85="sníž. přenesená",$J$85,0)</f>
        <v>0</v>
      </c>
      <c r="BI85" s="128">
        <f>IF($N$85="nulová",$J$85,0)</f>
        <v>0</v>
      </c>
      <c r="BJ85" s="76" t="s">
        <v>21</v>
      </c>
      <c r="BK85" s="128">
        <f>ROUND($I$85*$H$85,2)</f>
        <v>0</v>
      </c>
      <c r="BL85" s="76" t="s">
        <v>138</v>
      </c>
      <c r="BM85" s="76" t="s">
        <v>557</v>
      </c>
    </row>
    <row r="86" spans="2:63" s="106" customFormat="1" ht="30.75" customHeight="1">
      <c r="B86" s="107"/>
      <c r="D86" s="108" t="s">
        <v>70</v>
      </c>
      <c r="E86" s="115" t="s">
        <v>256</v>
      </c>
      <c r="F86" s="115" t="s">
        <v>257</v>
      </c>
      <c r="J86" s="116">
        <f>$BK$86</f>
        <v>0</v>
      </c>
      <c r="L86" s="107"/>
      <c r="M86" s="111"/>
      <c r="P86" s="112">
        <f>$P$87</f>
        <v>0</v>
      </c>
      <c r="R86" s="112">
        <f>$R$87</f>
        <v>0</v>
      </c>
      <c r="T86" s="113">
        <f>$T$87</f>
        <v>0</v>
      </c>
      <c r="AR86" s="108" t="s">
        <v>21</v>
      </c>
      <c r="AT86" s="108" t="s">
        <v>70</v>
      </c>
      <c r="AU86" s="108" t="s">
        <v>21</v>
      </c>
      <c r="AY86" s="108" t="s">
        <v>131</v>
      </c>
      <c r="BK86" s="114">
        <f>$BK$87</f>
        <v>0</v>
      </c>
    </row>
    <row r="87" spans="2:65" s="6" customFormat="1" ht="15.75" customHeight="1">
      <c r="B87" s="22"/>
      <c r="C87" s="120" t="s">
        <v>148</v>
      </c>
      <c r="D87" s="120" t="s">
        <v>133</v>
      </c>
      <c r="E87" s="118" t="s">
        <v>445</v>
      </c>
      <c r="F87" s="119" t="s">
        <v>446</v>
      </c>
      <c r="G87" s="120" t="s">
        <v>179</v>
      </c>
      <c r="H87" s="121">
        <v>0.001</v>
      </c>
      <c r="I87" s="122"/>
      <c r="J87" s="123">
        <f>ROUND($I$87*$H$87,2)</f>
        <v>0</v>
      </c>
      <c r="K87" s="119" t="s">
        <v>137</v>
      </c>
      <c r="L87" s="22"/>
      <c r="M87" s="124"/>
      <c r="N87" s="125" t="s">
        <v>42</v>
      </c>
      <c r="P87" s="126">
        <f>$O$87*$H$87</f>
        <v>0</v>
      </c>
      <c r="Q87" s="126">
        <v>0</v>
      </c>
      <c r="R87" s="126">
        <f>$Q$87*$H$87</f>
        <v>0</v>
      </c>
      <c r="S87" s="126">
        <v>0</v>
      </c>
      <c r="T87" s="127">
        <f>$S$87*$H$87</f>
        <v>0</v>
      </c>
      <c r="AR87" s="76" t="s">
        <v>138</v>
      </c>
      <c r="AT87" s="76" t="s">
        <v>133</v>
      </c>
      <c r="AU87" s="76" t="s">
        <v>79</v>
      </c>
      <c r="AY87" s="76" t="s">
        <v>131</v>
      </c>
      <c r="BE87" s="128">
        <f>IF($N$87="základní",$J$87,0)</f>
        <v>0</v>
      </c>
      <c r="BF87" s="128">
        <f>IF($N$87="snížená",$J$87,0)</f>
        <v>0</v>
      </c>
      <c r="BG87" s="128">
        <f>IF($N$87="zákl. přenesená",$J$87,0)</f>
        <v>0</v>
      </c>
      <c r="BH87" s="128">
        <f>IF($N$87="sníž. přenesená",$J$87,0)</f>
        <v>0</v>
      </c>
      <c r="BI87" s="128">
        <f>IF($N$87="nulová",$J$87,0)</f>
        <v>0</v>
      </c>
      <c r="BJ87" s="76" t="s">
        <v>21</v>
      </c>
      <c r="BK87" s="128">
        <f>ROUND($I$87*$H$87,2)</f>
        <v>0</v>
      </c>
      <c r="BL87" s="76" t="s">
        <v>138</v>
      </c>
      <c r="BM87" s="76" t="s">
        <v>558</v>
      </c>
    </row>
    <row r="88" spans="2:63" s="106" customFormat="1" ht="37.5" customHeight="1">
      <c r="B88" s="107"/>
      <c r="D88" s="108" t="s">
        <v>70</v>
      </c>
      <c r="E88" s="109" t="s">
        <v>448</v>
      </c>
      <c r="F88" s="109" t="s">
        <v>449</v>
      </c>
      <c r="J88" s="110">
        <f>$BK$88</f>
        <v>0</v>
      </c>
      <c r="L88" s="107"/>
      <c r="M88" s="111"/>
      <c r="P88" s="112">
        <f>$P$89</f>
        <v>0</v>
      </c>
      <c r="R88" s="112">
        <f>$R$89</f>
        <v>0.288983</v>
      </c>
      <c r="T88" s="113">
        <f>$T$89</f>
        <v>0.0552</v>
      </c>
      <c r="AR88" s="108" t="s">
        <v>79</v>
      </c>
      <c r="AT88" s="108" t="s">
        <v>70</v>
      </c>
      <c r="AU88" s="108" t="s">
        <v>71</v>
      </c>
      <c r="AY88" s="108" t="s">
        <v>131</v>
      </c>
      <c r="BK88" s="114">
        <f>$BK$89</f>
        <v>0</v>
      </c>
    </row>
    <row r="89" spans="2:63" s="106" customFormat="1" ht="21" customHeight="1">
      <c r="B89" s="107"/>
      <c r="D89" s="108" t="s">
        <v>70</v>
      </c>
      <c r="E89" s="115" t="s">
        <v>559</v>
      </c>
      <c r="F89" s="115" t="s">
        <v>560</v>
      </c>
      <c r="J89" s="116">
        <f>$BK$89</f>
        <v>0</v>
      </c>
      <c r="L89" s="107"/>
      <c r="M89" s="111"/>
      <c r="P89" s="112">
        <f>SUM($P$90:$P$104)</f>
        <v>0</v>
      </c>
      <c r="R89" s="112">
        <f>SUM($R$90:$R$104)</f>
        <v>0.288983</v>
      </c>
      <c r="T89" s="113">
        <f>SUM($T$90:$T$104)</f>
        <v>0.0552</v>
      </c>
      <c r="AR89" s="108" t="s">
        <v>79</v>
      </c>
      <c r="AT89" s="108" t="s">
        <v>70</v>
      </c>
      <c r="AU89" s="108" t="s">
        <v>21</v>
      </c>
      <c r="AY89" s="108" t="s">
        <v>131</v>
      </c>
      <c r="BK89" s="114">
        <f>SUM($BK$90:$BK$104)</f>
        <v>0</v>
      </c>
    </row>
    <row r="90" spans="2:65" s="6" customFormat="1" ht="15.75" customHeight="1">
      <c r="B90" s="22"/>
      <c r="C90" s="120" t="s">
        <v>138</v>
      </c>
      <c r="D90" s="120" t="s">
        <v>133</v>
      </c>
      <c r="E90" s="118" t="s">
        <v>561</v>
      </c>
      <c r="F90" s="119" t="s">
        <v>562</v>
      </c>
      <c r="G90" s="120" t="s">
        <v>232</v>
      </c>
      <c r="H90" s="121">
        <v>6</v>
      </c>
      <c r="I90" s="122"/>
      <c r="J90" s="123">
        <f>ROUND($I$90*$H$90,2)</f>
        <v>0</v>
      </c>
      <c r="K90" s="119" t="s">
        <v>137</v>
      </c>
      <c r="L90" s="22"/>
      <c r="M90" s="124"/>
      <c r="N90" s="125" t="s">
        <v>42</v>
      </c>
      <c r="P90" s="126">
        <f>$O$90*$H$90</f>
        <v>0</v>
      </c>
      <c r="Q90" s="126">
        <v>2E-05</v>
      </c>
      <c r="R90" s="126">
        <f>$Q$90*$H$90</f>
        <v>0.00012000000000000002</v>
      </c>
      <c r="S90" s="126">
        <v>0</v>
      </c>
      <c r="T90" s="127">
        <f>$S$90*$H$90</f>
        <v>0</v>
      </c>
      <c r="AR90" s="76" t="s">
        <v>161</v>
      </c>
      <c r="AT90" s="76" t="s">
        <v>133</v>
      </c>
      <c r="AU90" s="76" t="s">
        <v>79</v>
      </c>
      <c r="AY90" s="76" t="s">
        <v>131</v>
      </c>
      <c r="BE90" s="128">
        <f>IF($N$90="základní",$J$90,0)</f>
        <v>0</v>
      </c>
      <c r="BF90" s="128">
        <f>IF($N$90="snížená",$J$90,0)</f>
        <v>0</v>
      </c>
      <c r="BG90" s="128">
        <f>IF($N$90="zákl. přenesená",$J$90,0)</f>
        <v>0</v>
      </c>
      <c r="BH90" s="128">
        <f>IF($N$90="sníž. přenesená",$J$90,0)</f>
        <v>0</v>
      </c>
      <c r="BI90" s="128">
        <f>IF($N$90="nulová",$J$90,0)</f>
        <v>0</v>
      </c>
      <c r="BJ90" s="76" t="s">
        <v>21</v>
      </c>
      <c r="BK90" s="128">
        <f>ROUND($I$90*$H$90,2)</f>
        <v>0</v>
      </c>
      <c r="BL90" s="76" t="s">
        <v>161</v>
      </c>
      <c r="BM90" s="76" t="s">
        <v>563</v>
      </c>
    </row>
    <row r="91" spans="2:65" s="6" customFormat="1" ht="15.75" customHeight="1">
      <c r="B91" s="22"/>
      <c r="C91" s="143" t="s">
        <v>157</v>
      </c>
      <c r="D91" s="143" t="s">
        <v>194</v>
      </c>
      <c r="E91" s="144" t="s">
        <v>564</v>
      </c>
      <c r="F91" s="145" t="s">
        <v>565</v>
      </c>
      <c r="G91" s="143" t="s">
        <v>232</v>
      </c>
      <c r="H91" s="146">
        <v>1</v>
      </c>
      <c r="I91" s="147"/>
      <c r="J91" s="148">
        <f>ROUND($I$91*$H$91,2)</f>
        <v>0</v>
      </c>
      <c r="K91" s="145" t="s">
        <v>137</v>
      </c>
      <c r="L91" s="149"/>
      <c r="M91" s="150"/>
      <c r="N91" s="151" t="s">
        <v>42</v>
      </c>
      <c r="P91" s="126">
        <f>$O$91*$H$91</f>
        <v>0</v>
      </c>
      <c r="Q91" s="126">
        <v>0.032</v>
      </c>
      <c r="R91" s="126">
        <f>$Q$91*$H$91</f>
        <v>0.032</v>
      </c>
      <c r="S91" s="126">
        <v>0</v>
      </c>
      <c r="T91" s="127">
        <f>$S$91*$H$91</f>
        <v>0</v>
      </c>
      <c r="AR91" s="76" t="s">
        <v>383</v>
      </c>
      <c r="AT91" s="76" t="s">
        <v>194</v>
      </c>
      <c r="AU91" s="76" t="s">
        <v>79</v>
      </c>
      <c r="AY91" s="76" t="s">
        <v>131</v>
      </c>
      <c r="BE91" s="128">
        <f>IF($N$91="základní",$J$91,0)</f>
        <v>0</v>
      </c>
      <c r="BF91" s="128">
        <f>IF($N$91="snížená",$J$91,0)</f>
        <v>0</v>
      </c>
      <c r="BG91" s="128">
        <f>IF($N$91="zákl. přenesená",$J$91,0)</f>
        <v>0</v>
      </c>
      <c r="BH91" s="128">
        <f>IF($N$91="sníž. přenesená",$J$91,0)</f>
        <v>0</v>
      </c>
      <c r="BI91" s="128">
        <f>IF($N$91="nulová",$J$91,0)</f>
        <v>0</v>
      </c>
      <c r="BJ91" s="76" t="s">
        <v>21</v>
      </c>
      <c r="BK91" s="128">
        <f>ROUND($I$91*$H$91,2)</f>
        <v>0</v>
      </c>
      <c r="BL91" s="76" t="s">
        <v>161</v>
      </c>
      <c r="BM91" s="76" t="s">
        <v>566</v>
      </c>
    </row>
    <row r="92" spans="2:65" s="6" customFormat="1" ht="15.75" customHeight="1">
      <c r="B92" s="22"/>
      <c r="C92" s="143" t="s">
        <v>163</v>
      </c>
      <c r="D92" s="143" t="s">
        <v>194</v>
      </c>
      <c r="E92" s="144" t="s">
        <v>567</v>
      </c>
      <c r="F92" s="145" t="s">
        <v>568</v>
      </c>
      <c r="G92" s="143" t="s">
        <v>232</v>
      </c>
      <c r="H92" s="146">
        <v>1</v>
      </c>
      <c r="I92" s="147"/>
      <c r="J92" s="148">
        <f>ROUND($I$92*$H$92,2)</f>
        <v>0</v>
      </c>
      <c r="K92" s="145" t="s">
        <v>137</v>
      </c>
      <c r="L92" s="149"/>
      <c r="M92" s="150"/>
      <c r="N92" s="151" t="s">
        <v>42</v>
      </c>
      <c r="P92" s="126">
        <f>$O$92*$H$92</f>
        <v>0</v>
      </c>
      <c r="Q92" s="126">
        <v>0.0352</v>
      </c>
      <c r="R92" s="126">
        <f>$Q$92*$H$92</f>
        <v>0.0352</v>
      </c>
      <c r="S92" s="126">
        <v>0</v>
      </c>
      <c r="T92" s="127">
        <f>$S$92*$H$92</f>
        <v>0</v>
      </c>
      <c r="AR92" s="76" t="s">
        <v>383</v>
      </c>
      <c r="AT92" s="76" t="s">
        <v>194</v>
      </c>
      <c r="AU92" s="76" t="s">
        <v>79</v>
      </c>
      <c r="AY92" s="76" t="s">
        <v>131</v>
      </c>
      <c r="BE92" s="128">
        <f>IF($N$92="základní",$J$92,0)</f>
        <v>0</v>
      </c>
      <c r="BF92" s="128">
        <f>IF($N$92="snížená",$J$92,0)</f>
        <v>0</v>
      </c>
      <c r="BG92" s="128">
        <f>IF($N$92="zákl. přenesená",$J$92,0)</f>
        <v>0</v>
      </c>
      <c r="BH92" s="128">
        <f>IF($N$92="sníž. přenesená",$J$92,0)</f>
        <v>0</v>
      </c>
      <c r="BI92" s="128">
        <f>IF($N$92="nulová",$J$92,0)</f>
        <v>0</v>
      </c>
      <c r="BJ92" s="76" t="s">
        <v>21</v>
      </c>
      <c r="BK92" s="128">
        <f>ROUND($I$92*$H$92,2)</f>
        <v>0</v>
      </c>
      <c r="BL92" s="76" t="s">
        <v>161</v>
      </c>
      <c r="BM92" s="76" t="s">
        <v>569</v>
      </c>
    </row>
    <row r="93" spans="2:65" s="6" customFormat="1" ht="15.75" customHeight="1">
      <c r="B93" s="22"/>
      <c r="C93" s="143" t="s">
        <v>167</v>
      </c>
      <c r="D93" s="143" t="s">
        <v>194</v>
      </c>
      <c r="E93" s="144" t="s">
        <v>570</v>
      </c>
      <c r="F93" s="145" t="s">
        <v>571</v>
      </c>
      <c r="G93" s="143" t="s">
        <v>232</v>
      </c>
      <c r="H93" s="146">
        <v>1</v>
      </c>
      <c r="I93" s="147"/>
      <c r="J93" s="148">
        <f>ROUND($I$93*$H$93,2)</f>
        <v>0</v>
      </c>
      <c r="K93" s="145" t="s">
        <v>137</v>
      </c>
      <c r="L93" s="149"/>
      <c r="M93" s="150"/>
      <c r="N93" s="151" t="s">
        <v>42</v>
      </c>
      <c r="P93" s="126">
        <f>$O$93*$H$93</f>
        <v>0</v>
      </c>
      <c r="Q93" s="126">
        <v>0.0384</v>
      </c>
      <c r="R93" s="126">
        <f>$Q$93*$H$93</f>
        <v>0.0384</v>
      </c>
      <c r="S93" s="126">
        <v>0</v>
      </c>
      <c r="T93" s="127">
        <f>$S$93*$H$93</f>
        <v>0</v>
      </c>
      <c r="AR93" s="76" t="s">
        <v>383</v>
      </c>
      <c r="AT93" s="76" t="s">
        <v>194</v>
      </c>
      <c r="AU93" s="76" t="s">
        <v>79</v>
      </c>
      <c r="AY93" s="76" t="s">
        <v>131</v>
      </c>
      <c r="BE93" s="128">
        <f>IF($N$93="základní",$J$93,0)</f>
        <v>0</v>
      </c>
      <c r="BF93" s="128">
        <f>IF($N$93="snížená",$J$93,0)</f>
        <v>0</v>
      </c>
      <c r="BG93" s="128">
        <f>IF($N$93="zákl. přenesená",$J$93,0)</f>
        <v>0</v>
      </c>
      <c r="BH93" s="128">
        <f>IF($N$93="sníž. přenesená",$J$93,0)</f>
        <v>0</v>
      </c>
      <c r="BI93" s="128">
        <f>IF($N$93="nulová",$J$93,0)</f>
        <v>0</v>
      </c>
      <c r="BJ93" s="76" t="s">
        <v>21</v>
      </c>
      <c r="BK93" s="128">
        <f>ROUND($I$93*$H$93,2)</f>
        <v>0</v>
      </c>
      <c r="BL93" s="76" t="s">
        <v>161</v>
      </c>
      <c r="BM93" s="76" t="s">
        <v>572</v>
      </c>
    </row>
    <row r="94" spans="2:65" s="6" customFormat="1" ht="15.75" customHeight="1">
      <c r="B94" s="22"/>
      <c r="C94" s="143" t="s">
        <v>172</v>
      </c>
      <c r="D94" s="143" t="s">
        <v>194</v>
      </c>
      <c r="E94" s="144" t="s">
        <v>573</v>
      </c>
      <c r="F94" s="145" t="s">
        <v>574</v>
      </c>
      <c r="G94" s="143" t="s">
        <v>232</v>
      </c>
      <c r="H94" s="146">
        <v>2</v>
      </c>
      <c r="I94" s="147"/>
      <c r="J94" s="148">
        <f>ROUND($I$94*$H$94,2)</f>
        <v>0</v>
      </c>
      <c r="K94" s="145" t="s">
        <v>137</v>
      </c>
      <c r="L94" s="149"/>
      <c r="M94" s="150"/>
      <c r="N94" s="151" t="s">
        <v>42</v>
      </c>
      <c r="P94" s="126">
        <f>$O$94*$H$94</f>
        <v>0</v>
      </c>
      <c r="Q94" s="126">
        <v>0.0576</v>
      </c>
      <c r="R94" s="126">
        <f>$Q$94*$H$94</f>
        <v>0.1152</v>
      </c>
      <c r="S94" s="126">
        <v>0</v>
      </c>
      <c r="T94" s="127">
        <f>$S$94*$H$94</f>
        <v>0</v>
      </c>
      <c r="AR94" s="76" t="s">
        <v>383</v>
      </c>
      <c r="AT94" s="76" t="s">
        <v>194</v>
      </c>
      <c r="AU94" s="76" t="s">
        <v>79</v>
      </c>
      <c r="AY94" s="76" t="s">
        <v>131</v>
      </c>
      <c r="BE94" s="128">
        <f>IF($N$94="základní",$J$94,0)</f>
        <v>0</v>
      </c>
      <c r="BF94" s="128">
        <f>IF($N$94="snížená",$J$94,0)</f>
        <v>0</v>
      </c>
      <c r="BG94" s="128">
        <f>IF($N$94="zákl. přenesená",$J$94,0)</f>
        <v>0</v>
      </c>
      <c r="BH94" s="128">
        <f>IF($N$94="sníž. přenesená",$J$94,0)</f>
        <v>0</v>
      </c>
      <c r="BI94" s="128">
        <f>IF($N$94="nulová",$J$94,0)</f>
        <v>0</v>
      </c>
      <c r="BJ94" s="76" t="s">
        <v>21</v>
      </c>
      <c r="BK94" s="128">
        <f>ROUND($I$94*$H$94,2)</f>
        <v>0</v>
      </c>
      <c r="BL94" s="76" t="s">
        <v>161</v>
      </c>
      <c r="BM94" s="76" t="s">
        <v>575</v>
      </c>
    </row>
    <row r="95" spans="2:65" s="6" customFormat="1" ht="15.75" customHeight="1">
      <c r="B95" s="22"/>
      <c r="C95" s="143" t="s">
        <v>176</v>
      </c>
      <c r="D95" s="143" t="s">
        <v>194</v>
      </c>
      <c r="E95" s="144" t="s">
        <v>576</v>
      </c>
      <c r="F95" s="145" t="s">
        <v>574</v>
      </c>
      <c r="G95" s="143" t="s">
        <v>232</v>
      </c>
      <c r="H95" s="146">
        <v>1</v>
      </c>
      <c r="I95" s="147"/>
      <c r="J95" s="148">
        <f>ROUND($I$95*$H$95,2)</f>
        <v>0</v>
      </c>
      <c r="K95" s="145" t="s">
        <v>137</v>
      </c>
      <c r="L95" s="149"/>
      <c r="M95" s="150"/>
      <c r="N95" s="151" t="s">
        <v>42</v>
      </c>
      <c r="P95" s="126">
        <f>$O$95*$H$95</f>
        <v>0</v>
      </c>
      <c r="Q95" s="126">
        <v>0.0624</v>
      </c>
      <c r="R95" s="126">
        <f>$Q$95*$H$95</f>
        <v>0.0624</v>
      </c>
      <c r="S95" s="126">
        <v>0</v>
      </c>
      <c r="T95" s="127">
        <f>$S$95*$H$95</f>
        <v>0</v>
      </c>
      <c r="AR95" s="76" t="s">
        <v>383</v>
      </c>
      <c r="AT95" s="76" t="s">
        <v>194</v>
      </c>
      <c r="AU95" s="76" t="s">
        <v>79</v>
      </c>
      <c r="AY95" s="76" t="s">
        <v>131</v>
      </c>
      <c r="BE95" s="128">
        <f>IF($N$95="základní",$J$95,0)</f>
        <v>0</v>
      </c>
      <c r="BF95" s="128">
        <f>IF($N$95="snížená",$J$95,0)</f>
        <v>0</v>
      </c>
      <c r="BG95" s="128">
        <f>IF($N$95="zákl. přenesená",$J$95,0)</f>
        <v>0</v>
      </c>
      <c r="BH95" s="128">
        <f>IF($N$95="sníž. přenesená",$J$95,0)</f>
        <v>0</v>
      </c>
      <c r="BI95" s="128">
        <f>IF($N$95="nulová",$J$95,0)</f>
        <v>0</v>
      </c>
      <c r="BJ95" s="76" t="s">
        <v>21</v>
      </c>
      <c r="BK95" s="128">
        <f>ROUND($I$95*$H$95,2)</f>
        <v>0</v>
      </c>
      <c r="BL95" s="76" t="s">
        <v>161</v>
      </c>
      <c r="BM95" s="76" t="s">
        <v>577</v>
      </c>
    </row>
    <row r="96" spans="2:65" s="6" customFormat="1" ht="15.75" customHeight="1">
      <c r="B96" s="22"/>
      <c r="C96" s="143" t="s">
        <v>26</v>
      </c>
      <c r="D96" s="143" t="s">
        <v>194</v>
      </c>
      <c r="E96" s="144" t="s">
        <v>578</v>
      </c>
      <c r="F96" s="145" t="s">
        <v>579</v>
      </c>
      <c r="G96" s="143" t="s">
        <v>136</v>
      </c>
      <c r="H96" s="146">
        <v>28.315</v>
      </c>
      <c r="I96" s="147"/>
      <c r="J96" s="148">
        <f>ROUND($I$96*$H$96,2)</f>
        <v>0</v>
      </c>
      <c r="K96" s="145" t="s">
        <v>137</v>
      </c>
      <c r="L96" s="149"/>
      <c r="M96" s="150"/>
      <c r="N96" s="151" t="s">
        <v>42</v>
      </c>
      <c r="P96" s="126">
        <f>$O$96*$H$96</f>
        <v>0</v>
      </c>
      <c r="Q96" s="126">
        <v>0.0002</v>
      </c>
      <c r="R96" s="126">
        <f>$Q$96*$H$96</f>
        <v>0.0056630000000000005</v>
      </c>
      <c r="S96" s="126">
        <v>0</v>
      </c>
      <c r="T96" s="127">
        <f>$S$96*$H$96</f>
        <v>0</v>
      </c>
      <c r="AR96" s="76" t="s">
        <v>383</v>
      </c>
      <c r="AT96" s="76" t="s">
        <v>194</v>
      </c>
      <c r="AU96" s="76" t="s">
        <v>79</v>
      </c>
      <c r="AY96" s="76" t="s">
        <v>131</v>
      </c>
      <c r="BE96" s="128">
        <f>IF($N$96="základní",$J$96,0)</f>
        <v>0</v>
      </c>
      <c r="BF96" s="128">
        <f>IF($N$96="snížená",$J$96,0)</f>
        <v>0</v>
      </c>
      <c r="BG96" s="128">
        <f>IF($N$96="zákl. přenesená",$J$96,0)</f>
        <v>0</v>
      </c>
      <c r="BH96" s="128">
        <f>IF($N$96="sníž. přenesená",$J$96,0)</f>
        <v>0</v>
      </c>
      <c r="BI96" s="128">
        <f>IF($N$96="nulová",$J$96,0)</f>
        <v>0</v>
      </c>
      <c r="BJ96" s="76" t="s">
        <v>21</v>
      </c>
      <c r="BK96" s="128">
        <f>ROUND($I$96*$H$96,2)</f>
        <v>0</v>
      </c>
      <c r="BL96" s="76" t="s">
        <v>161</v>
      </c>
      <c r="BM96" s="76" t="s">
        <v>580</v>
      </c>
    </row>
    <row r="97" spans="2:51" s="6" customFormat="1" ht="15.75" customHeight="1">
      <c r="B97" s="158"/>
      <c r="D97" s="130" t="s">
        <v>140</v>
      </c>
      <c r="E97" s="159"/>
      <c r="F97" s="159" t="s">
        <v>581</v>
      </c>
      <c r="H97" s="160"/>
      <c r="L97" s="158"/>
      <c r="M97" s="161"/>
      <c r="T97" s="162"/>
      <c r="AT97" s="160" t="s">
        <v>140</v>
      </c>
      <c r="AU97" s="160" t="s">
        <v>79</v>
      </c>
      <c r="AV97" s="160" t="s">
        <v>21</v>
      </c>
      <c r="AW97" s="160" t="s">
        <v>103</v>
      </c>
      <c r="AX97" s="160" t="s">
        <v>71</v>
      </c>
      <c r="AY97" s="160" t="s">
        <v>131</v>
      </c>
    </row>
    <row r="98" spans="2:51" s="6" customFormat="1" ht="15.75" customHeight="1">
      <c r="B98" s="129"/>
      <c r="D98" s="136" t="s">
        <v>140</v>
      </c>
      <c r="E98" s="135"/>
      <c r="F98" s="131" t="s">
        <v>582</v>
      </c>
      <c r="H98" s="132">
        <v>21.54</v>
      </c>
      <c r="L98" s="129"/>
      <c r="M98" s="133"/>
      <c r="T98" s="134"/>
      <c r="AT98" s="135" t="s">
        <v>140</v>
      </c>
      <c r="AU98" s="135" t="s">
        <v>79</v>
      </c>
      <c r="AV98" s="135" t="s">
        <v>79</v>
      </c>
      <c r="AW98" s="135" t="s">
        <v>103</v>
      </c>
      <c r="AX98" s="135" t="s">
        <v>71</v>
      </c>
      <c r="AY98" s="135" t="s">
        <v>131</v>
      </c>
    </row>
    <row r="99" spans="2:51" s="6" customFormat="1" ht="15.75" customHeight="1">
      <c r="B99" s="158"/>
      <c r="D99" s="136" t="s">
        <v>140</v>
      </c>
      <c r="E99" s="160"/>
      <c r="F99" s="159" t="s">
        <v>583</v>
      </c>
      <c r="H99" s="160"/>
      <c r="L99" s="158"/>
      <c r="M99" s="161"/>
      <c r="T99" s="162"/>
      <c r="AT99" s="160" t="s">
        <v>140</v>
      </c>
      <c r="AU99" s="160" t="s">
        <v>79</v>
      </c>
      <c r="AV99" s="160" t="s">
        <v>21</v>
      </c>
      <c r="AW99" s="160" t="s">
        <v>103</v>
      </c>
      <c r="AX99" s="160" t="s">
        <v>71</v>
      </c>
      <c r="AY99" s="160" t="s">
        <v>131</v>
      </c>
    </row>
    <row r="100" spans="2:51" s="6" customFormat="1" ht="15.75" customHeight="1">
      <c r="B100" s="129"/>
      <c r="D100" s="136" t="s">
        <v>140</v>
      </c>
      <c r="E100" s="135"/>
      <c r="F100" s="131" t="s">
        <v>584</v>
      </c>
      <c r="H100" s="132">
        <v>6.775</v>
      </c>
      <c r="L100" s="129"/>
      <c r="M100" s="133"/>
      <c r="T100" s="134"/>
      <c r="AT100" s="135" t="s">
        <v>140</v>
      </c>
      <c r="AU100" s="135" t="s">
        <v>79</v>
      </c>
      <c r="AV100" s="135" t="s">
        <v>79</v>
      </c>
      <c r="AW100" s="135" t="s">
        <v>103</v>
      </c>
      <c r="AX100" s="135" t="s">
        <v>71</v>
      </c>
      <c r="AY100" s="135" t="s">
        <v>131</v>
      </c>
    </row>
    <row r="101" spans="2:51" s="6" customFormat="1" ht="15.75" customHeight="1">
      <c r="B101" s="137"/>
      <c r="D101" s="136" t="s">
        <v>140</v>
      </c>
      <c r="E101" s="138"/>
      <c r="F101" s="139" t="s">
        <v>189</v>
      </c>
      <c r="H101" s="140">
        <v>28.315</v>
      </c>
      <c r="L101" s="137"/>
      <c r="M101" s="141"/>
      <c r="T101" s="142"/>
      <c r="AT101" s="138" t="s">
        <v>140</v>
      </c>
      <c r="AU101" s="138" t="s">
        <v>79</v>
      </c>
      <c r="AV101" s="138" t="s">
        <v>138</v>
      </c>
      <c r="AW101" s="138" t="s">
        <v>103</v>
      </c>
      <c r="AX101" s="138" t="s">
        <v>21</v>
      </c>
      <c r="AY101" s="138" t="s">
        <v>131</v>
      </c>
    </row>
    <row r="102" spans="2:65" s="6" customFormat="1" ht="15.75" customHeight="1">
      <c r="B102" s="22"/>
      <c r="C102" s="117" t="s">
        <v>190</v>
      </c>
      <c r="D102" s="117" t="s">
        <v>133</v>
      </c>
      <c r="E102" s="118" t="s">
        <v>585</v>
      </c>
      <c r="F102" s="119" t="s">
        <v>586</v>
      </c>
      <c r="G102" s="120" t="s">
        <v>232</v>
      </c>
      <c r="H102" s="121">
        <v>6</v>
      </c>
      <c r="I102" s="122"/>
      <c r="J102" s="123">
        <f>ROUND($I$102*$H$102,2)</f>
        <v>0</v>
      </c>
      <c r="K102" s="119" t="s">
        <v>137</v>
      </c>
      <c r="L102" s="22"/>
      <c r="M102" s="124"/>
      <c r="N102" s="125" t="s">
        <v>42</v>
      </c>
      <c r="P102" s="126">
        <f>$O$102*$H$102</f>
        <v>0</v>
      </c>
      <c r="Q102" s="126">
        <v>0</v>
      </c>
      <c r="R102" s="126">
        <f>$Q$102*$H$102</f>
        <v>0</v>
      </c>
      <c r="S102" s="126">
        <v>0.0092</v>
      </c>
      <c r="T102" s="127">
        <f>$S$102*$H$102</f>
        <v>0.0552</v>
      </c>
      <c r="AR102" s="76" t="s">
        <v>161</v>
      </c>
      <c r="AT102" s="76" t="s">
        <v>133</v>
      </c>
      <c r="AU102" s="76" t="s">
        <v>79</v>
      </c>
      <c r="AY102" s="6" t="s">
        <v>131</v>
      </c>
      <c r="BE102" s="128">
        <f>IF($N$102="základní",$J$102,0)</f>
        <v>0</v>
      </c>
      <c r="BF102" s="128">
        <f>IF($N$102="snížená",$J$102,0)</f>
        <v>0</v>
      </c>
      <c r="BG102" s="128">
        <f>IF($N$102="zákl. přenesená",$J$102,0)</f>
        <v>0</v>
      </c>
      <c r="BH102" s="128">
        <f>IF($N$102="sníž. přenesená",$J$102,0)</f>
        <v>0</v>
      </c>
      <c r="BI102" s="128">
        <f>IF($N$102="nulová",$J$102,0)</f>
        <v>0</v>
      </c>
      <c r="BJ102" s="76" t="s">
        <v>21</v>
      </c>
      <c r="BK102" s="128">
        <f>ROUND($I$102*$H$102,2)</f>
        <v>0</v>
      </c>
      <c r="BL102" s="76" t="s">
        <v>161</v>
      </c>
      <c r="BM102" s="76" t="s">
        <v>587</v>
      </c>
    </row>
    <row r="103" spans="2:65" s="6" customFormat="1" ht="15.75" customHeight="1">
      <c r="B103" s="22"/>
      <c r="C103" s="120" t="s">
        <v>146</v>
      </c>
      <c r="D103" s="120" t="s">
        <v>133</v>
      </c>
      <c r="E103" s="118" t="s">
        <v>588</v>
      </c>
      <c r="F103" s="119" t="s">
        <v>589</v>
      </c>
      <c r="G103" s="120" t="s">
        <v>179</v>
      </c>
      <c r="H103" s="121">
        <v>0.289</v>
      </c>
      <c r="I103" s="122"/>
      <c r="J103" s="123">
        <f>ROUND($I$103*$H$103,2)</f>
        <v>0</v>
      </c>
      <c r="K103" s="119" t="s">
        <v>137</v>
      </c>
      <c r="L103" s="22"/>
      <c r="M103" s="124"/>
      <c r="N103" s="125" t="s">
        <v>42</v>
      </c>
      <c r="P103" s="126">
        <f>$O$103*$H$103</f>
        <v>0</v>
      </c>
      <c r="Q103" s="126">
        <v>0</v>
      </c>
      <c r="R103" s="126">
        <f>$Q$103*$H$103</f>
        <v>0</v>
      </c>
      <c r="S103" s="126">
        <v>0</v>
      </c>
      <c r="T103" s="127">
        <f>$S$103*$H$103</f>
        <v>0</v>
      </c>
      <c r="AR103" s="76" t="s">
        <v>161</v>
      </c>
      <c r="AT103" s="76" t="s">
        <v>133</v>
      </c>
      <c r="AU103" s="76" t="s">
        <v>79</v>
      </c>
      <c r="AY103" s="76" t="s">
        <v>131</v>
      </c>
      <c r="BE103" s="128">
        <f>IF($N$103="základní",$J$103,0)</f>
        <v>0</v>
      </c>
      <c r="BF103" s="128">
        <f>IF($N$103="snížená",$J$103,0)</f>
        <v>0</v>
      </c>
      <c r="BG103" s="128">
        <f>IF($N$103="zákl. přenesená",$J$103,0)</f>
        <v>0</v>
      </c>
      <c r="BH103" s="128">
        <f>IF($N$103="sníž. přenesená",$J$103,0)</f>
        <v>0</v>
      </c>
      <c r="BI103" s="128">
        <f>IF($N$103="nulová",$J$103,0)</f>
        <v>0</v>
      </c>
      <c r="BJ103" s="76" t="s">
        <v>21</v>
      </c>
      <c r="BK103" s="128">
        <f>ROUND($I$103*$H$103,2)</f>
        <v>0</v>
      </c>
      <c r="BL103" s="76" t="s">
        <v>161</v>
      </c>
      <c r="BM103" s="76" t="s">
        <v>590</v>
      </c>
    </row>
    <row r="104" spans="2:65" s="6" customFormat="1" ht="15.75" customHeight="1">
      <c r="B104" s="22"/>
      <c r="C104" s="120" t="s">
        <v>201</v>
      </c>
      <c r="D104" s="120" t="s">
        <v>133</v>
      </c>
      <c r="E104" s="118" t="s">
        <v>591</v>
      </c>
      <c r="F104" s="119" t="s">
        <v>592</v>
      </c>
      <c r="G104" s="120" t="s">
        <v>179</v>
      </c>
      <c r="H104" s="121">
        <v>0.289</v>
      </c>
      <c r="I104" s="122"/>
      <c r="J104" s="123">
        <f>ROUND($I$104*$H$104,2)</f>
        <v>0</v>
      </c>
      <c r="K104" s="119" t="s">
        <v>137</v>
      </c>
      <c r="L104" s="22"/>
      <c r="M104" s="124"/>
      <c r="N104" s="153" t="s">
        <v>42</v>
      </c>
      <c r="O104" s="154"/>
      <c r="P104" s="155">
        <f>$O$104*$H$104</f>
        <v>0</v>
      </c>
      <c r="Q104" s="155">
        <v>0</v>
      </c>
      <c r="R104" s="155">
        <f>$Q$104*$H$104</f>
        <v>0</v>
      </c>
      <c r="S104" s="155">
        <v>0</v>
      </c>
      <c r="T104" s="156">
        <f>$S$104*$H$104</f>
        <v>0</v>
      </c>
      <c r="AR104" s="76" t="s">
        <v>161</v>
      </c>
      <c r="AT104" s="76" t="s">
        <v>133</v>
      </c>
      <c r="AU104" s="76" t="s">
        <v>79</v>
      </c>
      <c r="AY104" s="76" t="s">
        <v>131</v>
      </c>
      <c r="BE104" s="128">
        <f>IF($N$104="základní",$J$104,0)</f>
        <v>0</v>
      </c>
      <c r="BF104" s="128">
        <f>IF($N$104="snížená",$J$104,0)</f>
        <v>0</v>
      </c>
      <c r="BG104" s="128">
        <f>IF($N$104="zákl. přenesená",$J$104,0)</f>
        <v>0</v>
      </c>
      <c r="BH104" s="128">
        <f>IF($N$104="sníž. přenesená",$J$104,0)</f>
        <v>0</v>
      </c>
      <c r="BI104" s="128">
        <f>IF($N$104="nulová",$J$104,0)</f>
        <v>0</v>
      </c>
      <c r="BJ104" s="76" t="s">
        <v>21</v>
      </c>
      <c r="BK104" s="128">
        <f>ROUND($I$104*$H$104,2)</f>
        <v>0</v>
      </c>
      <c r="BL104" s="76" t="s">
        <v>161</v>
      </c>
      <c r="BM104" s="76" t="s">
        <v>593</v>
      </c>
    </row>
    <row r="105" spans="2:12" s="6" customFormat="1" ht="7.5" customHeight="1"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22"/>
    </row>
    <row r="228" s="2" customFormat="1" ht="14.25" customHeight="1"/>
  </sheetData>
  <sheetProtection/>
  <autoFilter ref="C80:K80"/>
  <mergeCells count="9">
    <mergeCell ref="E73:H73"/>
    <mergeCell ref="G1:H1"/>
    <mergeCell ref="L2:V2"/>
    <mergeCell ref="E7:H7"/>
    <mergeCell ref="E9:H9"/>
    <mergeCell ref="E24:H24"/>
    <mergeCell ref="E45:H45"/>
    <mergeCell ref="E47:H47"/>
    <mergeCell ref="E71:H71"/>
  </mergeCells>
  <hyperlinks>
    <hyperlink ref="F1:G1" location="C2" tooltip="Krycí list soupisu" display="1) Krycí list soupisu"/>
    <hyperlink ref="G1:H1" location="C54" tooltip="Rekapitulace" display="2) Rekapitulace"/>
    <hyperlink ref="J1" location="C80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landscape" paperSize="9" scale="95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03"/>
      <c r="C1" s="203"/>
      <c r="D1" s="202" t="s">
        <v>1</v>
      </c>
      <c r="E1" s="203"/>
      <c r="F1" s="204" t="s">
        <v>843</v>
      </c>
      <c r="G1" s="209" t="s">
        <v>844</v>
      </c>
      <c r="H1" s="209"/>
      <c r="I1" s="203"/>
      <c r="J1" s="204" t="s">
        <v>845</v>
      </c>
      <c r="K1" s="202" t="s">
        <v>95</v>
      </c>
      <c r="L1" s="204" t="s">
        <v>846</v>
      </c>
      <c r="M1" s="204"/>
      <c r="N1" s="204"/>
      <c r="O1" s="204"/>
      <c r="P1" s="204"/>
      <c r="Q1" s="204"/>
      <c r="R1" s="204"/>
      <c r="S1" s="204"/>
      <c r="T1" s="204"/>
      <c r="U1" s="200"/>
      <c r="V1" s="20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197" t="s">
        <v>5</v>
      </c>
      <c r="M2" s="167"/>
      <c r="N2" s="167"/>
      <c r="O2" s="167"/>
      <c r="P2" s="167"/>
      <c r="Q2" s="167"/>
      <c r="R2" s="167"/>
      <c r="S2" s="167"/>
      <c r="T2" s="167"/>
      <c r="U2" s="167"/>
      <c r="V2" s="167"/>
      <c r="AT2" s="2" t="s">
        <v>88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79</v>
      </c>
    </row>
    <row r="4" spans="2:46" s="2" customFormat="1" ht="37.5" customHeight="1">
      <c r="B4" s="10"/>
      <c r="D4" s="11" t="s">
        <v>96</v>
      </c>
      <c r="K4" s="12"/>
      <c r="M4" s="13" t="s">
        <v>10</v>
      </c>
      <c r="AT4" s="2" t="s">
        <v>3</v>
      </c>
    </row>
    <row r="5" spans="2:11" s="2" customFormat="1" ht="7.5" customHeight="1">
      <c r="B5" s="10"/>
      <c r="K5" s="12"/>
    </row>
    <row r="6" spans="2:11" s="2" customFormat="1" ht="15.75" customHeight="1">
      <c r="B6" s="10"/>
      <c r="D6" s="18" t="s">
        <v>16</v>
      </c>
      <c r="K6" s="12"/>
    </row>
    <row r="7" spans="2:11" s="2" customFormat="1" ht="15.75" customHeight="1">
      <c r="B7" s="10"/>
      <c r="E7" s="198" t="str">
        <f>'Rekapitulace stavby'!$K$6</f>
        <v>Pavilon Smetanova</v>
      </c>
      <c r="F7" s="167"/>
      <c r="G7" s="167"/>
      <c r="H7" s="167"/>
      <c r="K7" s="12"/>
    </row>
    <row r="8" spans="2:11" s="6" customFormat="1" ht="15.75" customHeight="1">
      <c r="B8" s="22"/>
      <c r="D8" s="18" t="s">
        <v>97</v>
      </c>
      <c r="K8" s="25"/>
    </row>
    <row r="9" spans="2:11" s="6" customFormat="1" ht="37.5" customHeight="1">
      <c r="B9" s="22"/>
      <c r="E9" s="183" t="s">
        <v>594</v>
      </c>
      <c r="F9" s="168"/>
      <c r="G9" s="168"/>
      <c r="H9" s="168"/>
      <c r="K9" s="25"/>
    </row>
    <row r="10" spans="2:11" s="6" customFormat="1" ht="14.25" customHeight="1">
      <c r="B10" s="22"/>
      <c r="K10" s="25"/>
    </row>
    <row r="11" spans="2:11" s="6" customFormat="1" ht="15" customHeight="1">
      <c r="B11" s="22"/>
      <c r="D11" s="18" t="s">
        <v>19</v>
      </c>
      <c r="F11" s="16"/>
      <c r="I11" s="18" t="s">
        <v>20</v>
      </c>
      <c r="J11" s="16"/>
      <c r="K11" s="25"/>
    </row>
    <row r="12" spans="2:11" s="6" customFormat="1" ht="15" customHeight="1">
      <c r="B12" s="22"/>
      <c r="D12" s="18" t="s">
        <v>22</v>
      </c>
      <c r="F12" s="16" t="s">
        <v>23</v>
      </c>
      <c r="I12" s="18" t="s">
        <v>24</v>
      </c>
      <c r="J12" s="45" t="str">
        <f>'Rekapitulace stavby'!$AN$8</f>
        <v>14.04.2018</v>
      </c>
      <c r="K12" s="25"/>
    </row>
    <row r="13" spans="2:11" s="6" customFormat="1" ht="12" customHeight="1">
      <c r="B13" s="22"/>
      <c r="K13" s="25"/>
    </row>
    <row r="14" spans="2:11" s="6" customFormat="1" ht="15" customHeight="1">
      <c r="B14" s="22"/>
      <c r="D14" s="18" t="s">
        <v>28</v>
      </c>
      <c r="I14" s="18" t="s">
        <v>29</v>
      </c>
      <c r="J14" s="16"/>
      <c r="K14" s="25"/>
    </row>
    <row r="15" spans="2:11" s="6" customFormat="1" ht="18.75" customHeight="1">
      <c r="B15" s="22"/>
      <c r="E15" s="16" t="s">
        <v>30</v>
      </c>
      <c r="I15" s="18" t="s">
        <v>31</v>
      </c>
      <c r="J15" s="16"/>
      <c r="K15" s="25"/>
    </row>
    <row r="16" spans="2:11" s="6" customFormat="1" ht="7.5" customHeight="1">
      <c r="B16" s="22"/>
      <c r="K16" s="25"/>
    </row>
    <row r="17" spans="2:11" s="6" customFormat="1" ht="15" customHeight="1">
      <c r="B17" s="22"/>
      <c r="D17" s="18" t="s">
        <v>32</v>
      </c>
      <c r="I17" s="18" t="s">
        <v>29</v>
      </c>
      <c r="J17" s="16">
        <f>IF('Rekapitulace stavby'!$AN$13="Vyplň údaj","",IF('Rekapitulace stavby'!$AN$13="","",'Rekapitulace stavby'!$AN$13))</f>
      </c>
      <c r="K17" s="25"/>
    </row>
    <row r="18" spans="2:11" s="6" customFormat="1" ht="18.75" customHeight="1">
      <c r="B18" s="22"/>
      <c r="E18" s="16">
        <f>IF('Rekapitulace stavby'!$E$14="Vyplň údaj","",IF('Rekapitulace stavby'!$E$14="","",'Rekapitulace stavby'!$E$14))</f>
      </c>
      <c r="I18" s="18" t="s">
        <v>31</v>
      </c>
      <c r="J18" s="16">
        <f>IF('Rekapitulace stavby'!$AN$14="Vyplň údaj","",IF('Rekapitulace stavby'!$AN$14="","",'Rekapitulace stavby'!$AN$14))</f>
      </c>
      <c r="K18" s="25"/>
    </row>
    <row r="19" spans="2:11" s="6" customFormat="1" ht="7.5" customHeight="1">
      <c r="B19" s="22"/>
      <c r="K19" s="25"/>
    </row>
    <row r="20" spans="2:11" s="6" customFormat="1" ht="15" customHeight="1">
      <c r="B20" s="22"/>
      <c r="D20" s="18" t="s">
        <v>34</v>
      </c>
      <c r="I20" s="18" t="s">
        <v>29</v>
      </c>
      <c r="J20" s="16">
        <f>IF('Rekapitulace stavby'!$AN$16="","",'Rekapitulace stavby'!$AN$16)</f>
      </c>
      <c r="K20" s="25"/>
    </row>
    <row r="21" spans="2:11" s="6" customFormat="1" ht="18.75" customHeight="1">
      <c r="B21" s="22"/>
      <c r="E21" s="16" t="str">
        <f>IF('Rekapitulace stavby'!$E$17="","",'Rekapitulace stavby'!$E$17)</f>
        <v> </v>
      </c>
      <c r="I21" s="18" t="s">
        <v>31</v>
      </c>
      <c r="J21" s="16">
        <f>IF('Rekapitulace stavby'!$AN$17="","",'Rekapitulace stavby'!$AN$17)</f>
      </c>
      <c r="K21" s="25"/>
    </row>
    <row r="22" spans="2:11" s="6" customFormat="1" ht="7.5" customHeight="1">
      <c r="B22" s="22"/>
      <c r="K22" s="25"/>
    </row>
    <row r="23" spans="2:11" s="6" customFormat="1" ht="15" customHeight="1">
      <c r="B23" s="22"/>
      <c r="D23" s="18" t="s">
        <v>36</v>
      </c>
      <c r="K23" s="25"/>
    </row>
    <row r="24" spans="2:11" s="76" customFormat="1" ht="15.75" customHeight="1">
      <c r="B24" s="77"/>
      <c r="E24" s="173"/>
      <c r="F24" s="199"/>
      <c r="G24" s="199"/>
      <c r="H24" s="199"/>
      <c r="K24" s="78"/>
    </row>
    <row r="25" spans="2:11" s="6" customFormat="1" ht="7.5" customHeight="1">
      <c r="B25" s="22"/>
      <c r="K25" s="25"/>
    </row>
    <row r="26" spans="2:11" s="6" customFormat="1" ht="7.5" customHeight="1">
      <c r="B26" s="22"/>
      <c r="D26" s="46"/>
      <c r="E26" s="46"/>
      <c r="F26" s="46"/>
      <c r="G26" s="46"/>
      <c r="H26" s="46"/>
      <c r="I26" s="46"/>
      <c r="J26" s="46"/>
      <c r="K26" s="79"/>
    </row>
    <row r="27" spans="2:11" s="6" customFormat="1" ht="26.25" customHeight="1">
      <c r="B27" s="22"/>
      <c r="D27" s="80" t="s">
        <v>37</v>
      </c>
      <c r="J27" s="57">
        <f>ROUND($J$89,2)</f>
        <v>0</v>
      </c>
      <c r="K27" s="25"/>
    </row>
    <row r="28" spans="2:11" s="6" customFormat="1" ht="7.5" customHeight="1">
      <c r="B28" s="22"/>
      <c r="D28" s="46"/>
      <c r="E28" s="46"/>
      <c r="F28" s="46"/>
      <c r="G28" s="46"/>
      <c r="H28" s="46"/>
      <c r="I28" s="46"/>
      <c r="J28" s="46"/>
      <c r="K28" s="79"/>
    </row>
    <row r="29" spans="2:11" s="6" customFormat="1" ht="15" customHeight="1">
      <c r="B29" s="22"/>
      <c r="F29" s="26" t="s">
        <v>39</v>
      </c>
      <c r="I29" s="26" t="s">
        <v>38</v>
      </c>
      <c r="J29" s="26" t="s">
        <v>40</v>
      </c>
      <c r="K29" s="25"/>
    </row>
    <row r="30" spans="2:11" s="6" customFormat="1" ht="15" customHeight="1">
      <c r="B30" s="22"/>
      <c r="D30" s="28" t="s">
        <v>41</v>
      </c>
      <c r="E30" s="28" t="s">
        <v>42</v>
      </c>
      <c r="F30" s="81">
        <f>ROUND(SUM($BE$89:$BE$147),2)</f>
        <v>0</v>
      </c>
      <c r="I30" s="82">
        <v>0.21</v>
      </c>
      <c r="J30" s="81">
        <f>ROUND(ROUND((SUM($BE$89:$BE$147)),2)*$I$30,2)</f>
        <v>0</v>
      </c>
      <c r="K30" s="25"/>
    </row>
    <row r="31" spans="2:11" s="6" customFormat="1" ht="15" customHeight="1">
      <c r="B31" s="22"/>
      <c r="E31" s="28" t="s">
        <v>43</v>
      </c>
      <c r="F31" s="81">
        <f>ROUND(SUM($BF$89:$BF$147),2)</f>
        <v>0</v>
      </c>
      <c r="I31" s="82">
        <v>0.15</v>
      </c>
      <c r="J31" s="81">
        <f>ROUND(ROUND((SUM($BF$89:$BF$147)),2)*$I$31,2)</f>
        <v>0</v>
      </c>
      <c r="K31" s="25"/>
    </row>
    <row r="32" spans="2:11" s="6" customFormat="1" ht="15" customHeight="1" hidden="1">
      <c r="B32" s="22"/>
      <c r="E32" s="28" t="s">
        <v>44</v>
      </c>
      <c r="F32" s="81">
        <f>ROUND(SUM($BG$89:$BG$147),2)</f>
        <v>0</v>
      </c>
      <c r="I32" s="82">
        <v>0.21</v>
      </c>
      <c r="J32" s="81">
        <v>0</v>
      </c>
      <c r="K32" s="25"/>
    </row>
    <row r="33" spans="2:11" s="6" customFormat="1" ht="15" customHeight="1" hidden="1">
      <c r="B33" s="22"/>
      <c r="E33" s="28" t="s">
        <v>45</v>
      </c>
      <c r="F33" s="81">
        <f>ROUND(SUM($BH$89:$BH$147),2)</f>
        <v>0</v>
      </c>
      <c r="I33" s="82">
        <v>0.15</v>
      </c>
      <c r="J33" s="81">
        <v>0</v>
      </c>
      <c r="K33" s="25"/>
    </row>
    <row r="34" spans="2:11" s="6" customFormat="1" ht="15" customHeight="1" hidden="1">
      <c r="B34" s="22"/>
      <c r="E34" s="28" t="s">
        <v>46</v>
      </c>
      <c r="F34" s="81">
        <f>ROUND(SUM($BI$89:$BI$147),2)</f>
        <v>0</v>
      </c>
      <c r="I34" s="82">
        <v>0</v>
      </c>
      <c r="J34" s="81">
        <v>0</v>
      </c>
      <c r="K34" s="25"/>
    </row>
    <row r="35" spans="2:11" s="6" customFormat="1" ht="7.5" customHeight="1">
      <c r="B35" s="22"/>
      <c r="K35" s="25"/>
    </row>
    <row r="36" spans="2:11" s="6" customFormat="1" ht="26.25" customHeight="1">
      <c r="B36" s="22"/>
      <c r="C36" s="30"/>
      <c r="D36" s="31" t="s">
        <v>47</v>
      </c>
      <c r="E36" s="32"/>
      <c r="F36" s="32"/>
      <c r="G36" s="83" t="s">
        <v>48</v>
      </c>
      <c r="H36" s="33" t="s">
        <v>49</v>
      </c>
      <c r="I36" s="32"/>
      <c r="J36" s="34">
        <f>SUM($J$27:$J$34)</f>
        <v>0</v>
      </c>
      <c r="K36" s="84"/>
    </row>
    <row r="37" spans="2:11" s="6" customFormat="1" ht="15" customHeight="1">
      <c r="B37" s="36"/>
      <c r="C37" s="37"/>
      <c r="D37" s="37"/>
      <c r="E37" s="37"/>
      <c r="F37" s="37"/>
      <c r="G37" s="37"/>
      <c r="H37" s="37"/>
      <c r="I37" s="37"/>
      <c r="J37" s="37"/>
      <c r="K37" s="38"/>
    </row>
    <row r="41" spans="2:11" s="6" customFormat="1" ht="7.5" customHeight="1">
      <c r="B41" s="39"/>
      <c r="C41" s="40"/>
      <c r="D41" s="40"/>
      <c r="E41" s="40"/>
      <c r="F41" s="40"/>
      <c r="G41" s="40"/>
      <c r="H41" s="40"/>
      <c r="I41" s="40"/>
      <c r="J41" s="40"/>
      <c r="K41" s="85"/>
    </row>
    <row r="42" spans="2:11" s="6" customFormat="1" ht="37.5" customHeight="1">
      <c r="B42" s="22"/>
      <c r="C42" s="11" t="s">
        <v>99</v>
      </c>
      <c r="K42" s="25"/>
    </row>
    <row r="43" spans="2:11" s="6" customFormat="1" ht="7.5" customHeight="1">
      <c r="B43" s="22"/>
      <c r="K43" s="25"/>
    </row>
    <row r="44" spans="2:11" s="6" customFormat="1" ht="15" customHeight="1">
      <c r="B44" s="22"/>
      <c r="C44" s="18" t="s">
        <v>16</v>
      </c>
      <c r="K44" s="25"/>
    </row>
    <row r="45" spans="2:11" s="6" customFormat="1" ht="16.5" customHeight="1">
      <c r="B45" s="22"/>
      <c r="E45" s="198" t="str">
        <f>$E$7</f>
        <v>Pavilon Smetanova</v>
      </c>
      <c r="F45" s="168"/>
      <c r="G45" s="168"/>
      <c r="H45" s="168"/>
      <c r="K45" s="25"/>
    </row>
    <row r="46" spans="2:11" s="6" customFormat="1" ht="15" customHeight="1">
      <c r="B46" s="22"/>
      <c r="C46" s="18" t="s">
        <v>97</v>
      </c>
      <c r="K46" s="25"/>
    </row>
    <row r="47" spans="2:11" s="6" customFormat="1" ht="19.5" customHeight="1">
      <c r="B47" s="22"/>
      <c r="E47" s="183" t="str">
        <f>$E$9</f>
        <v>05 - Stříška nad vstupem</v>
      </c>
      <c r="F47" s="168"/>
      <c r="G47" s="168"/>
      <c r="H47" s="168"/>
      <c r="K47" s="25"/>
    </row>
    <row r="48" spans="2:11" s="6" customFormat="1" ht="7.5" customHeight="1">
      <c r="B48" s="22"/>
      <c r="K48" s="25"/>
    </row>
    <row r="49" spans="2:11" s="6" customFormat="1" ht="18.75" customHeight="1">
      <c r="B49" s="22"/>
      <c r="C49" s="18" t="s">
        <v>22</v>
      </c>
      <c r="F49" s="16" t="str">
        <f>$F$12</f>
        <v> </v>
      </c>
      <c r="I49" s="18" t="s">
        <v>24</v>
      </c>
      <c r="J49" s="45" t="str">
        <f>IF($J$12="","",$J$12)</f>
        <v>14.04.2018</v>
      </c>
      <c r="K49" s="25"/>
    </row>
    <row r="50" spans="2:11" s="6" customFormat="1" ht="7.5" customHeight="1">
      <c r="B50" s="22"/>
      <c r="K50" s="25"/>
    </row>
    <row r="51" spans="2:11" s="6" customFormat="1" ht="15.75" customHeight="1">
      <c r="B51" s="22"/>
      <c r="C51" s="18" t="s">
        <v>28</v>
      </c>
      <c r="F51" s="16" t="str">
        <f>$E$15</f>
        <v>Město Chotěboř</v>
      </c>
      <c r="I51" s="18" t="s">
        <v>34</v>
      </c>
      <c r="J51" s="16" t="str">
        <f>$E$21</f>
        <v> </v>
      </c>
      <c r="K51" s="25"/>
    </row>
    <row r="52" spans="2:11" s="6" customFormat="1" ht="15" customHeight="1">
      <c r="B52" s="22"/>
      <c r="C52" s="18" t="s">
        <v>32</v>
      </c>
      <c r="F52" s="16">
        <f>IF($E$18="","",$E$18)</f>
      </c>
      <c r="K52" s="25"/>
    </row>
    <row r="53" spans="2:11" s="6" customFormat="1" ht="11.25" customHeight="1">
      <c r="B53" s="22"/>
      <c r="K53" s="25"/>
    </row>
    <row r="54" spans="2:11" s="6" customFormat="1" ht="30" customHeight="1">
      <c r="B54" s="22"/>
      <c r="C54" s="86" t="s">
        <v>100</v>
      </c>
      <c r="D54" s="30"/>
      <c r="E54" s="30"/>
      <c r="F54" s="30"/>
      <c r="G54" s="30"/>
      <c r="H54" s="30"/>
      <c r="I54" s="30"/>
      <c r="J54" s="87" t="s">
        <v>101</v>
      </c>
      <c r="K54" s="35"/>
    </row>
    <row r="55" spans="2:11" s="6" customFormat="1" ht="11.25" customHeight="1">
      <c r="B55" s="22"/>
      <c r="K55" s="25"/>
    </row>
    <row r="56" spans="2:47" s="6" customFormat="1" ht="30" customHeight="1">
      <c r="B56" s="22"/>
      <c r="C56" s="56" t="s">
        <v>102</v>
      </c>
      <c r="J56" s="57">
        <f>$J$89</f>
        <v>0</v>
      </c>
      <c r="K56" s="25"/>
      <c r="AU56" s="6" t="s">
        <v>103</v>
      </c>
    </row>
    <row r="57" spans="2:11" s="63" customFormat="1" ht="25.5" customHeight="1">
      <c r="B57" s="88"/>
      <c r="D57" s="89" t="s">
        <v>104</v>
      </c>
      <c r="E57" s="89"/>
      <c r="F57" s="89"/>
      <c r="G57" s="89"/>
      <c r="H57" s="89"/>
      <c r="I57" s="89"/>
      <c r="J57" s="90">
        <f>$J$90</f>
        <v>0</v>
      </c>
      <c r="K57" s="91"/>
    </row>
    <row r="58" spans="2:11" s="92" customFormat="1" ht="21" customHeight="1">
      <c r="B58" s="93"/>
      <c r="D58" s="94" t="s">
        <v>266</v>
      </c>
      <c r="E58" s="94"/>
      <c r="F58" s="94"/>
      <c r="G58" s="94"/>
      <c r="H58" s="94"/>
      <c r="I58" s="94"/>
      <c r="J58" s="95">
        <f>$J$91</f>
        <v>0</v>
      </c>
      <c r="K58" s="96"/>
    </row>
    <row r="59" spans="2:11" s="92" customFormat="1" ht="21" customHeight="1">
      <c r="B59" s="93"/>
      <c r="D59" s="94" t="s">
        <v>267</v>
      </c>
      <c r="E59" s="94"/>
      <c r="F59" s="94"/>
      <c r="G59" s="94"/>
      <c r="H59" s="94"/>
      <c r="I59" s="94"/>
      <c r="J59" s="95">
        <f>$J$95</f>
        <v>0</v>
      </c>
      <c r="K59" s="96"/>
    </row>
    <row r="60" spans="2:11" s="92" customFormat="1" ht="21" customHeight="1">
      <c r="B60" s="93"/>
      <c r="D60" s="94" t="s">
        <v>110</v>
      </c>
      <c r="E60" s="94"/>
      <c r="F60" s="94"/>
      <c r="G60" s="94"/>
      <c r="H60" s="94"/>
      <c r="I60" s="94"/>
      <c r="J60" s="95">
        <f>$J$101</f>
        <v>0</v>
      </c>
      <c r="K60" s="96"/>
    </row>
    <row r="61" spans="2:11" s="92" customFormat="1" ht="21" customHeight="1">
      <c r="B61" s="93"/>
      <c r="D61" s="94" t="s">
        <v>111</v>
      </c>
      <c r="E61" s="94"/>
      <c r="F61" s="94"/>
      <c r="G61" s="94"/>
      <c r="H61" s="94"/>
      <c r="I61" s="94"/>
      <c r="J61" s="95">
        <f>$J$106</f>
        <v>0</v>
      </c>
      <c r="K61" s="96"/>
    </row>
    <row r="62" spans="2:11" s="92" customFormat="1" ht="15.75" customHeight="1">
      <c r="B62" s="93"/>
      <c r="D62" s="94" t="s">
        <v>595</v>
      </c>
      <c r="E62" s="94"/>
      <c r="F62" s="94"/>
      <c r="G62" s="94"/>
      <c r="H62" s="94"/>
      <c r="I62" s="94"/>
      <c r="J62" s="95">
        <f>$J$108</f>
        <v>0</v>
      </c>
      <c r="K62" s="96"/>
    </row>
    <row r="63" spans="2:11" s="92" customFormat="1" ht="21" customHeight="1">
      <c r="B63" s="93"/>
      <c r="D63" s="94" t="s">
        <v>112</v>
      </c>
      <c r="E63" s="94"/>
      <c r="F63" s="94"/>
      <c r="G63" s="94"/>
      <c r="H63" s="94"/>
      <c r="I63" s="94"/>
      <c r="J63" s="95">
        <f>$J$110</f>
        <v>0</v>
      </c>
      <c r="K63" s="96"/>
    </row>
    <row r="64" spans="2:11" s="92" customFormat="1" ht="21" customHeight="1">
      <c r="B64" s="93"/>
      <c r="D64" s="94" t="s">
        <v>113</v>
      </c>
      <c r="E64" s="94"/>
      <c r="F64" s="94"/>
      <c r="G64" s="94"/>
      <c r="H64" s="94"/>
      <c r="I64" s="94"/>
      <c r="J64" s="95">
        <f>$J$115</f>
        <v>0</v>
      </c>
      <c r="K64" s="96"/>
    </row>
    <row r="65" spans="2:11" s="63" customFormat="1" ht="25.5" customHeight="1">
      <c r="B65" s="88"/>
      <c r="D65" s="89" t="s">
        <v>271</v>
      </c>
      <c r="E65" s="89"/>
      <c r="F65" s="89"/>
      <c r="G65" s="89"/>
      <c r="H65" s="89"/>
      <c r="I65" s="89"/>
      <c r="J65" s="90">
        <f>$J$117</f>
        <v>0</v>
      </c>
      <c r="K65" s="91"/>
    </row>
    <row r="66" spans="2:11" s="92" customFormat="1" ht="21" customHeight="1">
      <c r="B66" s="93"/>
      <c r="D66" s="94" t="s">
        <v>596</v>
      </c>
      <c r="E66" s="94"/>
      <c r="F66" s="94"/>
      <c r="G66" s="94"/>
      <c r="H66" s="94"/>
      <c r="I66" s="94"/>
      <c r="J66" s="95">
        <f>$J$118</f>
        <v>0</v>
      </c>
      <c r="K66" s="96"/>
    </row>
    <row r="67" spans="2:11" s="92" customFormat="1" ht="21" customHeight="1">
      <c r="B67" s="93"/>
      <c r="D67" s="94" t="s">
        <v>597</v>
      </c>
      <c r="E67" s="94"/>
      <c r="F67" s="94"/>
      <c r="G67" s="94"/>
      <c r="H67" s="94"/>
      <c r="I67" s="94"/>
      <c r="J67" s="95">
        <f>$J$125</f>
        <v>0</v>
      </c>
      <c r="K67" s="96"/>
    </row>
    <row r="68" spans="2:11" s="92" customFormat="1" ht="21" customHeight="1">
      <c r="B68" s="93"/>
      <c r="D68" s="94" t="s">
        <v>274</v>
      </c>
      <c r="E68" s="94"/>
      <c r="F68" s="94"/>
      <c r="G68" s="94"/>
      <c r="H68" s="94"/>
      <c r="I68" s="94"/>
      <c r="J68" s="95">
        <f>$J$131</f>
        <v>0</v>
      </c>
      <c r="K68" s="96"/>
    </row>
    <row r="69" spans="2:11" s="92" customFormat="1" ht="21" customHeight="1">
      <c r="B69" s="93"/>
      <c r="D69" s="94" t="s">
        <v>277</v>
      </c>
      <c r="E69" s="94"/>
      <c r="F69" s="94"/>
      <c r="G69" s="94"/>
      <c r="H69" s="94"/>
      <c r="I69" s="94"/>
      <c r="J69" s="95">
        <f>$J$137</f>
        <v>0</v>
      </c>
      <c r="K69" s="96"/>
    </row>
    <row r="70" spans="2:11" s="6" customFormat="1" ht="22.5" customHeight="1">
      <c r="B70" s="22"/>
      <c r="K70" s="25"/>
    </row>
    <row r="71" spans="2:11" s="6" customFormat="1" ht="7.5" customHeight="1">
      <c r="B71" s="36"/>
      <c r="C71" s="37"/>
      <c r="D71" s="37"/>
      <c r="E71" s="37"/>
      <c r="F71" s="37"/>
      <c r="G71" s="37"/>
      <c r="H71" s="37"/>
      <c r="I71" s="37"/>
      <c r="J71" s="37"/>
      <c r="K71" s="38"/>
    </row>
    <row r="75" spans="2:12" s="6" customFormat="1" ht="7.5" customHeight="1"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22"/>
    </row>
    <row r="76" spans="2:12" s="6" customFormat="1" ht="37.5" customHeight="1">
      <c r="B76" s="22"/>
      <c r="C76" s="11" t="s">
        <v>114</v>
      </c>
      <c r="L76" s="22"/>
    </row>
    <row r="77" spans="2:12" s="6" customFormat="1" ht="7.5" customHeight="1">
      <c r="B77" s="22"/>
      <c r="L77" s="22"/>
    </row>
    <row r="78" spans="2:12" s="6" customFormat="1" ht="15" customHeight="1">
      <c r="B78" s="22"/>
      <c r="C78" s="18" t="s">
        <v>16</v>
      </c>
      <c r="L78" s="22"/>
    </row>
    <row r="79" spans="2:12" s="6" customFormat="1" ht="16.5" customHeight="1">
      <c r="B79" s="22"/>
      <c r="E79" s="198" t="str">
        <f>$E$7</f>
        <v>Pavilon Smetanova</v>
      </c>
      <c r="F79" s="168"/>
      <c r="G79" s="168"/>
      <c r="H79" s="168"/>
      <c r="L79" s="22"/>
    </row>
    <row r="80" spans="2:12" s="6" customFormat="1" ht="15" customHeight="1">
      <c r="B80" s="22"/>
      <c r="C80" s="18" t="s">
        <v>97</v>
      </c>
      <c r="L80" s="22"/>
    </row>
    <row r="81" spans="2:12" s="6" customFormat="1" ht="19.5" customHeight="1">
      <c r="B81" s="22"/>
      <c r="E81" s="183" t="str">
        <f>$E$9</f>
        <v>05 - Stříška nad vstupem</v>
      </c>
      <c r="F81" s="168"/>
      <c r="G81" s="168"/>
      <c r="H81" s="168"/>
      <c r="L81" s="22"/>
    </row>
    <row r="82" spans="2:12" s="6" customFormat="1" ht="7.5" customHeight="1">
      <c r="B82" s="22"/>
      <c r="L82" s="22"/>
    </row>
    <row r="83" spans="2:12" s="6" customFormat="1" ht="18.75" customHeight="1">
      <c r="B83" s="22"/>
      <c r="C83" s="18" t="s">
        <v>22</v>
      </c>
      <c r="F83" s="16" t="str">
        <f>$F$12</f>
        <v> </v>
      </c>
      <c r="I83" s="18" t="s">
        <v>24</v>
      </c>
      <c r="J83" s="45" t="str">
        <f>IF($J$12="","",$J$12)</f>
        <v>14.04.2018</v>
      </c>
      <c r="L83" s="22"/>
    </row>
    <row r="84" spans="2:12" s="6" customFormat="1" ht="7.5" customHeight="1">
      <c r="B84" s="22"/>
      <c r="L84" s="22"/>
    </row>
    <row r="85" spans="2:12" s="6" customFormat="1" ht="15.75" customHeight="1">
      <c r="B85" s="22"/>
      <c r="C85" s="18" t="s">
        <v>28</v>
      </c>
      <c r="F85" s="16" t="str">
        <f>$E$15</f>
        <v>Město Chotěboř</v>
      </c>
      <c r="I85" s="18" t="s">
        <v>34</v>
      </c>
      <c r="J85" s="16" t="str">
        <f>$E$21</f>
        <v> </v>
      </c>
      <c r="L85" s="22"/>
    </row>
    <row r="86" spans="2:12" s="6" customFormat="1" ht="15" customHeight="1">
      <c r="B86" s="22"/>
      <c r="C86" s="18" t="s">
        <v>32</v>
      </c>
      <c r="F86" s="16">
        <f>IF($E$18="","",$E$18)</f>
      </c>
      <c r="L86" s="22"/>
    </row>
    <row r="87" spans="2:12" s="6" customFormat="1" ht="11.25" customHeight="1">
      <c r="B87" s="22"/>
      <c r="L87" s="22"/>
    </row>
    <row r="88" spans="2:20" s="97" customFormat="1" ht="30" customHeight="1">
      <c r="B88" s="98"/>
      <c r="C88" s="99" t="s">
        <v>115</v>
      </c>
      <c r="D88" s="100" t="s">
        <v>56</v>
      </c>
      <c r="E88" s="100" t="s">
        <v>52</v>
      </c>
      <c r="F88" s="100" t="s">
        <v>116</v>
      </c>
      <c r="G88" s="100" t="s">
        <v>117</v>
      </c>
      <c r="H88" s="100" t="s">
        <v>118</v>
      </c>
      <c r="I88" s="100" t="s">
        <v>119</v>
      </c>
      <c r="J88" s="100" t="s">
        <v>120</v>
      </c>
      <c r="K88" s="101" t="s">
        <v>121</v>
      </c>
      <c r="L88" s="98"/>
      <c r="M88" s="51" t="s">
        <v>122</v>
      </c>
      <c r="N88" s="52" t="s">
        <v>41</v>
      </c>
      <c r="O88" s="52" t="s">
        <v>123</v>
      </c>
      <c r="P88" s="52" t="s">
        <v>124</v>
      </c>
      <c r="Q88" s="52" t="s">
        <v>125</v>
      </c>
      <c r="R88" s="52" t="s">
        <v>126</v>
      </c>
      <c r="S88" s="52" t="s">
        <v>127</v>
      </c>
      <c r="T88" s="53" t="s">
        <v>128</v>
      </c>
    </row>
    <row r="89" spans="2:63" s="6" customFormat="1" ht="30" customHeight="1">
      <c r="B89" s="22"/>
      <c r="C89" s="56" t="s">
        <v>102</v>
      </c>
      <c r="J89" s="102">
        <f>$BK$89</f>
        <v>0</v>
      </c>
      <c r="L89" s="22"/>
      <c r="M89" s="55"/>
      <c r="N89" s="46"/>
      <c r="O89" s="46"/>
      <c r="P89" s="103">
        <f>$P$90+$P$117</f>
        <v>0</v>
      </c>
      <c r="Q89" s="46"/>
      <c r="R89" s="103">
        <f>$R$90+$R$117</f>
        <v>0.31434068</v>
      </c>
      <c r="S89" s="46"/>
      <c r="T89" s="104">
        <f>$T$90+$T$117</f>
        <v>0.035658</v>
      </c>
      <c r="AT89" s="6" t="s">
        <v>70</v>
      </c>
      <c r="AU89" s="6" t="s">
        <v>103</v>
      </c>
      <c r="BK89" s="105">
        <f>$BK$90+$BK$117</f>
        <v>0</v>
      </c>
    </row>
    <row r="90" spans="2:63" s="106" customFormat="1" ht="37.5" customHeight="1">
      <c r="B90" s="107"/>
      <c r="D90" s="108" t="s">
        <v>70</v>
      </c>
      <c r="E90" s="109" t="s">
        <v>129</v>
      </c>
      <c r="F90" s="109" t="s">
        <v>130</v>
      </c>
      <c r="J90" s="110">
        <f>$BK$90</f>
        <v>0</v>
      </c>
      <c r="L90" s="107"/>
      <c r="M90" s="111"/>
      <c r="P90" s="112">
        <f>$P$91+$P$95+$P$101+$P$106+$P$110+$P$115</f>
        <v>0</v>
      </c>
      <c r="R90" s="112">
        <f>$R$91+$R$95+$R$101+$R$106+$R$110+$R$115</f>
        <v>0.16827836</v>
      </c>
      <c r="T90" s="113">
        <f>$T$91+$T$95+$T$101+$T$106+$T$110+$T$115</f>
        <v>0.006</v>
      </c>
      <c r="AR90" s="108" t="s">
        <v>21</v>
      </c>
      <c r="AT90" s="108" t="s">
        <v>70</v>
      </c>
      <c r="AU90" s="108" t="s">
        <v>71</v>
      </c>
      <c r="AY90" s="108" t="s">
        <v>131</v>
      </c>
      <c r="BK90" s="114">
        <f>$BK$91+$BK$95+$BK$101+$BK$106+$BK$110+$BK$115</f>
        <v>0</v>
      </c>
    </row>
    <row r="91" spans="2:63" s="106" customFormat="1" ht="21" customHeight="1">
      <c r="B91" s="107"/>
      <c r="D91" s="108" t="s">
        <v>70</v>
      </c>
      <c r="E91" s="115" t="s">
        <v>148</v>
      </c>
      <c r="F91" s="115" t="s">
        <v>348</v>
      </c>
      <c r="J91" s="116">
        <f>$BK$91</f>
        <v>0</v>
      </c>
      <c r="L91" s="107"/>
      <c r="M91" s="111"/>
      <c r="P91" s="112">
        <f>SUM($P$92:$P$94)</f>
        <v>0</v>
      </c>
      <c r="R91" s="112">
        <f>SUM($R$92:$R$94)</f>
        <v>0.05074245</v>
      </c>
      <c r="T91" s="113">
        <f>SUM($T$92:$T$94)</f>
        <v>0</v>
      </c>
      <c r="AR91" s="108" t="s">
        <v>21</v>
      </c>
      <c r="AT91" s="108" t="s">
        <v>70</v>
      </c>
      <c r="AU91" s="108" t="s">
        <v>21</v>
      </c>
      <c r="AY91" s="108" t="s">
        <v>131</v>
      </c>
      <c r="BK91" s="114">
        <f>SUM($BK$92:$BK$94)</f>
        <v>0</v>
      </c>
    </row>
    <row r="92" spans="2:65" s="6" customFormat="1" ht="15.75" customHeight="1">
      <c r="B92" s="22"/>
      <c r="C92" s="117" t="s">
        <v>21</v>
      </c>
      <c r="D92" s="117" t="s">
        <v>133</v>
      </c>
      <c r="E92" s="118" t="s">
        <v>598</v>
      </c>
      <c r="F92" s="119" t="s">
        <v>599</v>
      </c>
      <c r="G92" s="120" t="s">
        <v>144</v>
      </c>
      <c r="H92" s="121">
        <v>0.935</v>
      </c>
      <c r="I92" s="122"/>
      <c r="J92" s="123">
        <f>ROUND($I$92*$H$92,2)</f>
        <v>0</v>
      </c>
      <c r="K92" s="119" t="s">
        <v>137</v>
      </c>
      <c r="L92" s="22"/>
      <c r="M92" s="124"/>
      <c r="N92" s="125" t="s">
        <v>42</v>
      </c>
      <c r="P92" s="126">
        <f>$O$92*$H$92</f>
        <v>0</v>
      </c>
      <c r="Q92" s="126">
        <v>0.05427</v>
      </c>
      <c r="R92" s="126">
        <f>$Q$92*$H$92</f>
        <v>0.05074245</v>
      </c>
      <c r="S92" s="126">
        <v>0</v>
      </c>
      <c r="T92" s="127">
        <f>$S$92*$H$92</f>
        <v>0</v>
      </c>
      <c r="AR92" s="76" t="s">
        <v>138</v>
      </c>
      <c r="AT92" s="76" t="s">
        <v>133</v>
      </c>
      <c r="AU92" s="76" t="s">
        <v>79</v>
      </c>
      <c r="AY92" s="6" t="s">
        <v>131</v>
      </c>
      <c r="BE92" s="128">
        <f>IF($N$92="základní",$J$92,0)</f>
        <v>0</v>
      </c>
      <c r="BF92" s="128">
        <f>IF($N$92="snížená",$J$92,0)</f>
        <v>0</v>
      </c>
      <c r="BG92" s="128">
        <f>IF($N$92="zákl. přenesená",$J$92,0)</f>
        <v>0</v>
      </c>
      <c r="BH92" s="128">
        <f>IF($N$92="sníž. přenesená",$J$92,0)</f>
        <v>0</v>
      </c>
      <c r="BI92" s="128">
        <f>IF($N$92="nulová",$J$92,0)</f>
        <v>0</v>
      </c>
      <c r="BJ92" s="76" t="s">
        <v>21</v>
      </c>
      <c r="BK92" s="128">
        <f>ROUND($I$92*$H$92,2)</f>
        <v>0</v>
      </c>
      <c r="BL92" s="76" t="s">
        <v>138</v>
      </c>
      <c r="BM92" s="76" t="s">
        <v>600</v>
      </c>
    </row>
    <row r="93" spans="2:47" s="6" customFormat="1" ht="30.75" customHeight="1">
      <c r="B93" s="22"/>
      <c r="D93" s="130" t="s">
        <v>352</v>
      </c>
      <c r="F93" s="157" t="s">
        <v>601</v>
      </c>
      <c r="L93" s="22"/>
      <c r="M93" s="48"/>
      <c r="T93" s="49"/>
      <c r="AT93" s="6" t="s">
        <v>352</v>
      </c>
      <c r="AU93" s="6" t="s">
        <v>79</v>
      </c>
    </row>
    <row r="94" spans="2:51" s="6" customFormat="1" ht="15.75" customHeight="1">
      <c r="B94" s="129"/>
      <c r="D94" s="136" t="s">
        <v>140</v>
      </c>
      <c r="E94" s="135"/>
      <c r="F94" s="131" t="s">
        <v>602</v>
      </c>
      <c r="H94" s="132">
        <v>0.935</v>
      </c>
      <c r="L94" s="129"/>
      <c r="M94" s="133"/>
      <c r="T94" s="134"/>
      <c r="AT94" s="135" t="s">
        <v>140</v>
      </c>
      <c r="AU94" s="135" t="s">
        <v>79</v>
      </c>
      <c r="AV94" s="135" t="s">
        <v>79</v>
      </c>
      <c r="AW94" s="135" t="s">
        <v>103</v>
      </c>
      <c r="AX94" s="135" t="s">
        <v>21</v>
      </c>
      <c r="AY94" s="135" t="s">
        <v>131</v>
      </c>
    </row>
    <row r="95" spans="2:63" s="106" customFormat="1" ht="30.75" customHeight="1">
      <c r="B95" s="107"/>
      <c r="D95" s="108" t="s">
        <v>70</v>
      </c>
      <c r="E95" s="115" t="s">
        <v>138</v>
      </c>
      <c r="F95" s="115" t="s">
        <v>359</v>
      </c>
      <c r="J95" s="116">
        <f>$BK$95</f>
        <v>0</v>
      </c>
      <c r="L95" s="107"/>
      <c r="M95" s="111"/>
      <c r="P95" s="112">
        <f>SUM($P$96:$P$100)</f>
        <v>0</v>
      </c>
      <c r="R95" s="112">
        <f>SUM($R$96:$R$100)</f>
        <v>0.07308758</v>
      </c>
      <c r="T95" s="113">
        <f>SUM($T$96:$T$100)</f>
        <v>0</v>
      </c>
      <c r="AR95" s="108" t="s">
        <v>21</v>
      </c>
      <c r="AT95" s="108" t="s">
        <v>70</v>
      </c>
      <c r="AU95" s="108" t="s">
        <v>21</v>
      </c>
      <c r="AY95" s="108" t="s">
        <v>131</v>
      </c>
      <c r="BK95" s="114">
        <f>SUM($BK$96:$BK$100)</f>
        <v>0</v>
      </c>
    </row>
    <row r="96" spans="2:65" s="6" customFormat="1" ht="15.75" customHeight="1">
      <c r="B96" s="22"/>
      <c r="C96" s="117" t="s">
        <v>79</v>
      </c>
      <c r="D96" s="117" t="s">
        <v>133</v>
      </c>
      <c r="E96" s="118" t="s">
        <v>603</v>
      </c>
      <c r="F96" s="119" t="s">
        <v>604</v>
      </c>
      <c r="G96" s="120" t="s">
        <v>232</v>
      </c>
      <c r="H96" s="121">
        <v>2</v>
      </c>
      <c r="I96" s="122"/>
      <c r="J96" s="123">
        <f>ROUND($I$96*$H$96,2)</f>
        <v>0</v>
      </c>
      <c r="K96" s="119" t="s">
        <v>137</v>
      </c>
      <c r="L96" s="22"/>
      <c r="M96" s="124"/>
      <c r="N96" s="125" t="s">
        <v>42</v>
      </c>
      <c r="P96" s="126">
        <f>$O$96*$H$96</f>
        <v>0</v>
      </c>
      <c r="Q96" s="126">
        <v>0.02278</v>
      </c>
      <c r="R96" s="126">
        <f>$Q$96*$H$96</f>
        <v>0.04556</v>
      </c>
      <c r="S96" s="126">
        <v>0</v>
      </c>
      <c r="T96" s="127">
        <f>$S$96*$H$96</f>
        <v>0</v>
      </c>
      <c r="AR96" s="76" t="s">
        <v>138</v>
      </c>
      <c r="AT96" s="76" t="s">
        <v>133</v>
      </c>
      <c r="AU96" s="76" t="s">
        <v>79</v>
      </c>
      <c r="AY96" s="6" t="s">
        <v>131</v>
      </c>
      <c r="BE96" s="128">
        <f>IF($N$96="základní",$J$96,0)</f>
        <v>0</v>
      </c>
      <c r="BF96" s="128">
        <f>IF($N$96="snížená",$J$96,0)</f>
        <v>0</v>
      </c>
      <c r="BG96" s="128">
        <f>IF($N$96="zákl. přenesená",$J$96,0)</f>
        <v>0</v>
      </c>
      <c r="BH96" s="128">
        <f>IF($N$96="sníž. přenesená",$J$96,0)</f>
        <v>0</v>
      </c>
      <c r="BI96" s="128">
        <f>IF($N$96="nulová",$J$96,0)</f>
        <v>0</v>
      </c>
      <c r="BJ96" s="76" t="s">
        <v>21</v>
      </c>
      <c r="BK96" s="128">
        <f>ROUND($I$96*$H$96,2)</f>
        <v>0</v>
      </c>
      <c r="BL96" s="76" t="s">
        <v>138</v>
      </c>
      <c r="BM96" s="76" t="s">
        <v>605</v>
      </c>
    </row>
    <row r="97" spans="2:65" s="6" customFormat="1" ht="15.75" customHeight="1">
      <c r="B97" s="22"/>
      <c r="C97" s="120" t="s">
        <v>148</v>
      </c>
      <c r="D97" s="120" t="s">
        <v>133</v>
      </c>
      <c r="E97" s="118" t="s">
        <v>606</v>
      </c>
      <c r="F97" s="119" t="s">
        <v>607</v>
      </c>
      <c r="G97" s="120" t="s">
        <v>179</v>
      </c>
      <c r="H97" s="121">
        <v>0.027</v>
      </c>
      <c r="I97" s="122"/>
      <c r="J97" s="123">
        <f>ROUND($I$97*$H$97,2)</f>
        <v>0</v>
      </c>
      <c r="K97" s="119" t="s">
        <v>137</v>
      </c>
      <c r="L97" s="22"/>
      <c r="M97" s="124"/>
      <c r="N97" s="125" t="s">
        <v>42</v>
      </c>
      <c r="P97" s="126">
        <f>$O$97*$H$97</f>
        <v>0</v>
      </c>
      <c r="Q97" s="126">
        <v>0.01954</v>
      </c>
      <c r="R97" s="126">
        <f>$Q$97*$H$97</f>
        <v>0.0005275799999999999</v>
      </c>
      <c r="S97" s="126">
        <v>0</v>
      </c>
      <c r="T97" s="127">
        <f>$S$97*$H$97</f>
        <v>0</v>
      </c>
      <c r="AR97" s="76" t="s">
        <v>138</v>
      </c>
      <c r="AT97" s="76" t="s">
        <v>133</v>
      </c>
      <c r="AU97" s="76" t="s">
        <v>79</v>
      </c>
      <c r="AY97" s="76" t="s">
        <v>131</v>
      </c>
      <c r="BE97" s="128">
        <f>IF($N$97="základní",$J$97,0)</f>
        <v>0</v>
      </c>
      <c r="BF97" s="128">
        <f>IF($N$97="snížená",$J$97,0)</f>
        <v>0</v>
      </c>
      <c r="BG97" s="128">
        <f>IF($N$97="zákl. přenesená",$J$97,0)</f>
        <v>0</v>
      </c>
      <c r="BH97" s="128">
        <f>IF($N$97="sníž. přenesená",$J$97,0)</f>
        <v>0</v>
      </c>
      <c r="BI97" s="128">
        <f>IF($N$97="nulová",$J$97,0)</f>
        <v>0</v>
      </c>
      <c r="BJ97" s="76" t="s">
        <v>21</v>
      </c>
      <c r="BK97" s="128">
        <f>ROUND($I$97*$H$97,2)</f>
        <v>0</v>
      </c>
      <c r="BL97" s="76" t="s">
        <v>138</v>
      </c>
      <c r="BM97" s="76" t="s">
        <v>608</v>
      </c>
    </row>
    <row r="98" spans="2:51" s="6" customFormat="1" ht="15.75" customHeight="1">
      <c r="B98" s="129"/>
      <c r="D98" s="130" t="s">
        <v>140</v>
      </c>
      <c r="E98" s="131"/>
      <c r="F98" s="131" t="s">
        <v>609</v>
      </c>
      <c r="H98" s="132">
        <v>0.027</v>
      </c>
      <c r="L98" s="129"/>
      <c r="M98" s="133"/>
      <c r="T98" s="134"/>
      <c r="AT98" s="135" t="s">
        <v>140</v>
      </c>
      <c r="AU98" s="135" t="s">
        <v>79</v>
      </c>
      <c r="AV98" s="135" t="s">
        <v>79</v>
      </c>
      <c r="AW98" s="135" t="s">
        <v>103</v>
      </c>
      <c r="AX98" s="135" t="s">
        <v>21</v>
      </c>
      <c r="AY98" s="135" t="s">
        <v>131</v>
      </c>
    </row>
    <row r="99" spans="2:65" s="6" customFormat="1" ht="15.75" customHeight="1">
      <c r="B99" s="22"/>
      <c r="C99" s="152" t="s">
        <v>138</v>
      </c>
      <c r="D99" s="152" t="s">
        <v>194</v>
      </c>
      <c r="E99" s="144" t="s">
        <v>610</v>
      </c>
      <c r="F99" s="145" t="s">
        <v>611</v>
      </c>
      <c r="G99" s="143" t="s">
        <v>179</v>
      </c>
      <c r="H99" s="146">
        <v>0.027</v>
      </c>
      <c r="I99" s="147"/>
      <c r="J99" s="148">
        <f>ROUND($I$99*$H$99,2)</f>
        <v>0</v>
      </c>
      <c r="K99" s="145" t="s">
        <v>137</v>
      </c>
      <c r="L99" s="149"/>
      <c r="M99" s="150"/>
      <c r="N99" s="151" t="s">
        <v>42</v>
      </c>
      <c r="P99" s="126">
        <f>$O$99*$H$99</f>
        <v>0</v>
      </c>
      <c r="Q99" s="126">
        <v>1</v>
      </c>
      <c r="R99" s="126">
        <f>$Q$99*$H$99</f>
        <v>0.027</v>
      </c>
      <c r="S99" s="126">
        <v>0</v>
      </c>
      <c r="T99" s="127">
        <f>$S$99*$H$99</f>
        <v>0</v>
      </c>
      <c r="AR99" s="76" t="s">
        <v>172</v>
      </c>
      <c r="AT99" s="76" t="s">
        <v>194</v>
      </c>
      <c r="AU99" s="76" t="s">
        <v>79</v>
      </c>
      <c r="AY99" s="6" t="s">
        <v>131</v>
      </c>
      <c r="BE99" s="128">
        <f>IF($N$99="základní",$J$99,0)</f>
        <v>0</v>
      </c>
      <c r="BF99" s="128">
        <f>IF($N$99="snížená",$J$99,0)</f>
        <v>0</v>
      </c>
      <c r="BG99" s="128">
        <f>IF($N$99="zákl. přenesená",$J$99,0)</f>
        <v>0</v>
      </c>
      <c r="BH99" s="128">
        <f>IF($N$99="sníž. přenesená",$J$99,0)</f>
        <v>0</v>
      </c>
      <c r="BI99" s="128">
        <f>IF($N$99="nulová",$J$99,0)</f>
        <v>0</v>
      </c>
      <c r="BJ99" s="76" t="s">
        <v>21</v>
      </c>
      <c r="BK99" s="128">
        <f>ROUND($I$99*$H$99,2)</f>
        <v>0</v>
      </c>
      <c r="BL99" s="76" t="s">
        <v>138</v>
      </c>
      <c r="BM99" s="76" t="s">
        <v>612</v>
      </c>
    </row>
    <row r="100" spans="2:47" s="6" customFormat="1" ht="30.75" customHeight="1">
      <c r="B100" s="22"/>
      <c r="D100" s="130" t="s">
        <v>352</v>
      </c>
      <c r="F100" s="157" t="s">
        <v>613</v>
      </c>
      <c r="L100" s="22"/>
      <c r="M100" s="48"/>
      <c r="T100" s="49"/>
      <c r="AT100" s="6" t="s">
        <v>352</v>
      </c>
      <c r="AU100" s="6" t="s">
        <v>79</v>
      </c>
    </row>
    <row r="101" spans="2:63" s="106" customFormat="1" ht="30.75" customHeight="1">
      <c r="B101" s="107"/>
      <c r="D101" s="108" t="s">
        <v>70</v>
      </c>
      <c r="E101" s="115" t="s">
        <v>163</v>
      </c>
      <c r="F101" s="115" t="s">
        <v>209</v>
      </c>
      <c r="J101" s="116">
        <f>$BK$101</f>
        <v>0</v>
      </c>
      <c r="L101" s="107"/>
      <c r="M101" s="111"/>
      <c r="P101" s="112">
        <f>SUM($P$102:$P$105)</f>
        <v>0</v>
      </c>
      <c r="R101" s="112">
        <f>SUM($R$102:$R$105)</f>
        <v>0.038148329999999994</v>
      </c>
      <c r="T101" s="113">
        <f>SUM($T$102:$T$105)</f>
        <v>0</v>
      </c>
      <c r="AR101" s="108" t="s">
        <v>21</v>
      </c>
      <c r="AT101" s="108" t="s">
        <v>70</v>
      </c>
      <c r="AU101" s="108" t="s">
        <v>21</v>
      </c>
      <c r="AY101" s="108" t="s">
        <v>131</v>
      </c>
      <c r="BK101" s="114">
        <f>SUM($BK$102:$BK$105)</f>
        <v>0</v>
      </c>
    </row>
    <row r="102" spans="2:65" s="6" customFormat="1" ht="15.75" customHeight="1">
      <c r="B102" s="22"/>
      <c r="C102" s="117" t="s">
        <v>157</v>
      </c>
      <c r="D102" s="117" t="s">
        <v>133</v>
      </c>
      <c r="E102" s="118" t="s">
        <v>397</v>
      </c>
      <c r="F102" s="119" t="s">
        <v>398</v>
      </c>
      <c r="G102" s="120" t="s">
        <v>144</v>
      </c>
      <c r="H102" s="121">
        <v>1.869</v>
      </c>
      <c r="I102" s="122"/>
      <c r="J102" s="123">
        <f>ROUND($I$102*$H$102,2)</f>
        <v>0</v>
      </c>
      <c r="K102" s="119" t="s">
        <v>137</v>
      </c>
      <c r="L102" s="22"/>
      <c r="M102" s="124"/>
      <c r="N102" s="125" t="s">
        <v>42</v>
      </c>
      <c r="P102" s="126">
        <f>$O$102*$H$102</f>
        <v>0</v>
      </c>
      <c r="Q102" s="126">
        <v>0.00489</v>
      </c>
      <c r="R102" s="126">
        <f>$Q$102*$H$102</f>
        <v>0.00913941</v>
      </c>
      <c r="S102" s="126">
        <v>0</v>
      </c>
      <c r="T102" s="127">
        <f>$S$102*$H$102</f>
        <v>0</v>
      </c>
      <c r="AR102" s="76" t="s">
        <v>138</v>
      </c>
      <c r="AT102" s="76" t="s">
        <v>133</v>
      </c>
      <c r="AU102" s="76" t="s">
        <v>79</v>
      </c>
      <c r="AY102" s="6" t="s">
        <v>131</v>
      </c>
      <c r="BE102" s="128">
        <f>IF($N$102="základní",$J$102,0)</f>
        <v>0</v>
      </c>
      <c r="BF102" s="128">
        <f>IF($N$102="snížená",$J$102,0)</f>
        <v>0</v>
      </c>
      <c r="BG102" s="128">
        <f>IF($N$102="zákl. přenesená",$J$102,0)</f>
        <v>0</v>
      </c>
      <c r="BH102" s="128">
        <f>IF($N$102="sníž. přenesená",$J$102,0)</f>
        <v>0</v>
      </c>
      <c r="BI102" s="128">
        <f>IF($N$102="nulová",$J$102,0)</f>
        <v>0</v>
      </c>
      <c r="BJ102" s="76" t="s">
        <v>21</v>
      </c>
      <c r="BK102" s="128">
        <f>ROUND($I$102*$H$102,2)</f>
        <v>0</v>
      </c>
      <c r="BL102" s="76" t="s">
        <v>138</v>
      </c>
      <c r="BM102" s="76" t="s">
        <v>614</v>
      </c>
    </row>
    <row r="103" spans="2:51" s="6" customFormat="1" ht="15.75" customHeight="1">
      <c r="B103" s="129"/>
      <c r="D103" s="130" t="s">
        <v>140</v>
      </c>
      <c r="E103" s="131"/>
      <c r="F103" s="131" t="s">
        <v>615</v>
      </c>
      <c r="H103" s="132">
        <v>1.869</v>
      </c>
      <c r="L103" s="129"/>
      <c r="M103" s="133"/>
      <c r="T103" s="134"/>
      <c r="AT103" s="135" t="s">
        <v>140</v>
      </c>
      <c r="AU103" s="135" t="s">
        <v>79</v>
      </c>
      <c r="AV103" s="135" t="s">
        <v>79</v>
      </c>
      <c r="AW103" s="135" t="s">
        <v>103</v>
      </c>
      <c r="AX103" s="135" t="s">
        <v>21</v>
      </c>
      <c r="AY103" s="135" t="s">
        <v>131</v>
      </c>
    </row>
    <row r="104" spans="2:65" s="6" customFormat="1" ht="15.75" customHeight="1">
      <c r="B104" s="22"/>
      <c r="C104" s="117" t="s">
        <v>163</v>
      </c>
      <c r="D104" s="117" t="s">
        <v>133</v>
      </c>
      <c r="E104" s="118" t="s">
        <v>616</v>
      </c>
      <c r="F104" s="119" t="s">
        <v>617</v>
      </c>
      <c r="G104" s="120" t="s">
        <v>144</v>
      </c>
      <c r="H104" s="121">
        <v>1.869</v>
      </c>
      <c r="I104" s="122"/>
      <c r="J104" s="123">
        <f>ROUND($I$104*$H$104,2)</f>
        <v>0</v>
      </c>
      <c r="K104" s="119" t="s">
        <v>137</v>
      </c>
      <c r="L104" s="22"/>
      <c r="M104" s="124"/>
      <c r="N104" s="125" t="s">
        <v>42</v>
      </c>
      <c r="P104" s="126">
        <f>$O$104*$H$104</f>
        <v>0</v>
      </c>
      <c r="Q104" s="126">
        <v>0.00268</v>
      </c>
      <c r="R104" s="126">
        <f>$Q$104*$H$104</f>
        <v>0.00500892</v>
      </c>
      <c r="S104" s="126">
        <v>0</v>
      </c>
      <c r="T104" s="127">
        <f>$S$104*$H$104</f>
        <v>0</v>
      </c>
      <c r="AR104" s="76" t="s">
        <v>138</v>
      </c>
      <c r="AT104" s="76" t="s">
        <v>133</v>
      </c>
      <c r="AU104" s="76" t="s">
        <v>79</v>
      </c>
      <c r="AY104" s="6" t="s">
        <v>131</v>
      </c>
      <c r="BE104" s="128">
        <f>IF($N$104="základní",$J$104,0)</f>
        <v>0</v>
      </c>
      <c r="BF104" s="128">
        <f>IF($N$104="snížená",$J$104,0)</f>
        <v>0</v>
      </c>
      <c r="BG104" s="128">
        <f>IF($N$104="zákl. přenesená",$J$104,0)</f>
        <v>0</v>
      </c>
      <c r="BH104" s="128">
        <f>IF($N$104="sníž. přenesená",$J$104,0)</f>
        <v>0</v>
      </c>
      <c r="BI104" s="128">
        <f>IF($N$104="nulová",$J$104,0)</f>
        <v>0</v>
      </c>
      <c r="BJ104" s="76" t="s">
        <v>21</v>
      </c>
      <c r="BK104" s="128">
        <f>ROUND($I$104*$H$104,2)</f>
        <v>0</v>
      </c>
      <c r="BL104" s="76" t="s">
        <v>138</v>
      </c>
      <c r="BM104" s="76" t="s">
        <v>618</v>
      </c>
    </row>
    <row r="105" spans="2:65" s="6" customFormat="1" ht="15.75" customHeight="1">
      <c r="B105" s="22"/>
      <c r="C105" s="120" t="s">
        <v>167</v>
      </c>
      <c r="D105" s="120" t="s">
        <v>133</v>
      </c>
      <c r="E105" s="118" t="s">
        <v>619</v>
      </c>
      <c r="F105" s="119" t="s">
        <v>620</v>
      </c>
      <c r="G105" s="120" t="s">
        <v>144</v>
      </c>
      <c r="H105" s="121">
        <v>40</v>
      </c>
      <c r="I105" s="122"/>
      <c r="J105" s="123">
        <f>ROUND($I$105*$H$105,2)</f>
        <v>0</v>
      </c>
      <c r="K105" s="119" t="s">
        <v>137</v>
      </c>
      <c r="L105" s="22"/>
      <c r="M105" s="124"/>
      <c r="N105" s="125" t="s">
        <v>42</v>
      </c>
      <c r="P105" s="126">
        <f>$O$105*$H$105</f>
        <v>0</v>
      </c>
      <c r="Q105" s="126">
        <v>0.0006</v>
      </c>
      <c r="R105" s="126">
        <f>$Q$105*$H$105</f>
        <v>0.023999999999999997</v>
      </c>
      <c r="S105" s="126">
        <v>0</v>
      </c>
      <c r="T105" s="127">
        <f>$S$105*$H$105</f>
        <v>0</v>
      </c>
      <c r="AR105" s="76" t="s">
        <v>138</v>
      </c>
      <c r="AT105" s="76" t="s">
        <v>133</v>
      </c>
      <c r="AU105" s="76" t="s">
        <v>79</v>
      </c>
      <c r="AY105" s="76" t="s">
        <v>131</v>
      </c>
      <c r="BE105" s="128">
        <f>IF($N$105="základní",$J$105,0)</f>
        <v>0</v>
      </c>
      <c r="BF105" s="128">
        <f>IF($N$105="snížená",$J$105,0)</f>
        <v>0</v>
      </c>
      <c r="BG105" s="128">
        <f>IF($N$105="zákl. přenesená",$J$105,0)</f>
        <v>0</v>
      </c>
      <c r="BH105" s="128">
        <f>IF($N$105="sníž. přenesená",$J$105,0)</f>
        <v>0</v>
      </c>
      <c r="BI105" s="128">
        <f>IF($N$105="nulová",$J$105,0)</f>
        <v>0</v>
      </c>
      <c r="BJ105" s="76" t="s">
        <v>21</v>
      </c>
      <c r="BK105" s="128">
        <f>ROUND($I$105*$H$105,2)</f>
        <v>0</v>
      </c>
      <c r="BL105" s="76" t="s">
        <v>138</v>
      </c>
      <c r="BM105" s="76" t="s">
        <v>621</v>
      </c>
    </row>
    <row r="106" spans="2:63" s="106" customFormat="1" ht="30.75" customHeight="1">
      <c r="B106" s="107"/>
      <c r="D106" s="108" t="s">
        <v>70</v>
      </c>
      <c r="E106" s="115" t="s">
        <v>176</v>
      </c>
      <c r="F106" s="115" t="s">
        <v>223</v>
      </c>
      <c r="J106" s="116">
        <f>$BK$106</f>
        <v>0</v>
      </c>
      <c r="L106" s="107"/>
      <c r="M106" s="111"/>
      <c r="P106" s="112">
        <f>$P$107+$P$108</f>
        <v>0</v>
      </c>
      <c r="R106" s="112">
        <f>$R$107+$R$108</f>
        <v>0.0063</v>
      </c>
      <c r="T106" s="113">
        <f>$T$107+$T$108</f>
        <v>0.006</v>
      </c>
      <c r="AR106" s="108" t="s">
        <v>21</v>
      </c>
      <c r="AT106" s="108" t="s">
        <v>70</v>
      </c>
      <c r="AU106" s="108" t="s">
        <v>21</v>
      </c>
      <c r="AY106" s="108" t="s">
        <v>131</v>
      </c>
      <c r="BK106" s="114">
        <f>$BK$107+$BK$108</f>
        <v>0</v>
      </c>
    </row>
    <row r="107" spans="2:65" s="6" customFormat="1" ht="15.75" customHeight="1">
      <c r="B107" s="22"/>
      <c r="C107" s="120" t="s">
        <v>172</v>
      </c>
      <c r="D107" s="120" t="s">
        <v>133</v>
      </c>
      <c r="E107" s="118" t="s">
        <v>622</v>
      </c>
      <c r="F107" s="119" t="s">
        <v>623</v>
      </c>
      <c r="G107" s="120" t="s">
        <v>232</v>
      </c>
      <c r="H107" s="121">
        <v>2</v>
      </c>
      <c r="I107" s="122"/>
      <c r="J107" s="123">
        <f>ROUND($I$107*$H$107,2)</f>
        <v>0</v>
      </c>
      <c r="K107" s="119" t="s">
        <v>137</v>
      </c>
      <c r="L107" s="22"/>
      <c r="M107" s="124"/>
      <c r="N107" s="125" t="s">
        <v>42</v>
      </c>
      <c r="P107" s="126">
        <f>$O$107*$H$107</f>
        <v>0</v>
      </c>
      <c r="Q107" s="126">
        <v>0</v>
      </c>
      <c r="R107" s="126">
        <f>$Q$107*$H$107</f>
        <v>0</v>
      </c>
      <c r="S107" s="126">
        <v>0.003</v>
      </c>
      <c r="T107" s="127">
        <f>$S$107*$H$107</f>
        <v>0.006</v>
      </c>
      <c r="AR107" s="76" t="s">
        <v>138</v>
      </c>
      <c r="AT107" s="76" t="s">
        <v>133</v>
      </c>
      <c r="AU107" s="76" t="s">
        <v>79</v>
      </c>
      <c r="AY107" s="76" t="s">
        <v>131</v>
      </c>
      <c r="BE107" s="128">
        <f>IF($N$107="základní",$J$107,0)</f>
        <v>0</v>
      </c>
      <c r="BF107" s="128">
        <f>IF($N$107="snížená",$J$107,0)</f>
        <v>0</v>
      </c>
      <c r="BG107" s="128">
        <f>IF($N$107="zákl. přenesená",$J$107,0)</f>
        <v>0</v>
      </c>
      <c r="BH107" s="128">
        <f>IF($N$107="sníž. přenesená",$J$107,0)</f>
        <v>0</v>
      </c>
      <c r="BI107" s="128">
        <f>IF($N$107="nulová",$J$107,0)</f>
        <v>0</v>
      </c>
      <c r="BJ107" s="76" t="s">
        <v>21</v>
      </c>
      <c r="BK107" s="128">
        <f>ROUND($I$107*$H$107,2)</f>
        <v>0</v>
      </c>
      <c r="BL107" s="76" t="s">
        <v>138</v>
      </c>
      <c r="BM107" s="76" t="s">
        <v>624</v>
      </c>
    </row>
    <row r="108" spans="2:63" s="106" customFormat="1" ht="23.25" customHeight="1">
      <c r="B108" s="107"/>
      <c r="D108" s="108" t="s">
        <v>70</v>
      </c>
      <c r="E108" s="115" t="s">
        <v>625</v>
      </c>
      <c r="F108" s="115" t="s">
        <v>626</v>
      </c>
      <c r="J108" s="116">
        <f>$BK$108</f>
        <v>0</v>
      </c>
      <c r="L108" s="107"/>
      <c r="M108" s="111"/>
      <c r="P108" s="112">
        <f>$P$109</f>
        <v>0</v>
      </c>
      <c r="R108" s="112">
        <f>$R$109</f>
        <v>0.0063</v>
      </c>
      <c r="T108" s="113">
        <f>$T$109</f>
        <v>0</v>
      </c>
      <c r="AR108" s="108" t="s">
        <v>21</v>
      </c>
      <c r="AT108" s="108" t="s">
        <v>70</v>
      </c>
      <c r="AU108" s="108" t="s">
        <v>79</v>
      </c>
      <c r="AY108" s="108" t="s">
        <v>131</v>
      </c>
      <c r="BK108" s="114">
        <f>$BK$109</f>
        <v>0</v>
      </c>
    </row>
    <row r="109" spans="2:65" s="6" customFormat="1" ht="15.75" customHeight="1">
      <c r="B109" s="22"/>
      <c r="C109" s="120" t="s">
        <v>176</v>
      </c>
      <c r="D109" s="120" t="s">
        <v>133</v>
      </c>
      <c r="E109" s="118" t="s">
        <v>627</v>
      </c>
      <c r="F109" s="119" t="s">
        <v>628</v>
      </c>
      <c r="G109" s="120" t="s">
        <v>144</v>
      </c>
      <c r="H109" s="121">
        <v>30</v>
      </c>
      <c r="I109" s="122"/>
      <c r="J109" s="123">
        <f>ROUND($I$109*$H$109,2)</f>
        <v>0</v>
      </c>
      <c r="K109" s="119" t="s">
        <v>137</v>
      </c>
      <c r="L109" s="22"/>
      <c r="M109" s="124"/>
      <c r="N109" s="125" t="s">
        <v>42</v>
      </c>
      <c r="P109" s="126">
        <f>$O$109*$H$109</f>
        <v>0</v>
      </c>
      <c r="Q109" s="126">
        <v>0.00021</v>
      </c>
      <c r="R109" s="126">
        <f>$Q$109*$H$109</f>
        <v>0.0063</v>
      </c>
      <c r="S109" s="126">
        <v>0</v>
      </c>
      <c r="T109" s="127">
        <f>$S$109*$H$109</f>
        <v>0</v>
      </c>
      <c r="AR109" s="76" t="s">
        <v>138</v>
      </c>
      <c r="AT109" s="76" t="s">
        <v>133</v>
      </c>
      <c r="AU109" s="76" t="s">
        <v>148</v>
      </c>
      <c r="AY109" s="76" t="s">
        <v>131</v>
      </c>
      <c r="BE109" s="128">
        <f>IF($N$109="základní",$J$109,0)</f>
        <v>0</v>
      </c>
      <c r="BF109" s="128">
        <f>IF($N$109="snížená",$J$109,0)</f>
        <v>0</v>
      </c>
      <c r="BG109" s="128">
        <f>IF($N$109="zákl. přenesená",$J$109,0)</f>
        <v>0</v>
      </c>
      <c r="BH109" s="128">
        <f>IF($N$109="sníž. přenesená",$J$109,0)</f>
        <v>0</v>
      </c>
      <c r="BI109" s="128">
        <f>IF($N$109="nulová",$J$109,0)</f>
        <v>0</v>
      </c>
      <c r="BJ109" s="76" t="s">
        <v>21</v>
      </c>
      <c r="BK109" s="128">
        <f>ROUND($I$109*$H$109,2)</f>
        <v>0</v>
      </c>
      <c r="BL109" s="76" t="s">
        <v>138</v>
      </c>
      <c r="BM109" s="76" t="s">
        <v>629</v>
      </c>
    </row>
    <row r="110" spans="2:63" s="106" customFormat="1" ht="30.75" customHeight="1">
      <c r="B110" s="107"/>
      <c r="D110" s="108" t="s">
        <v>70</v>
      </c>
      <c r="E110" s="115" t="s">
        <v>237</v>
      </c>
      <c r="F110" s="115" t="s">
        <v>238</v>
      </c>
      <c r="J110" s="116">
        <f>$BK$110</f>
        <v>0</v>
      </c>
      <c r="L110" s="107"/>
      <c r="M110" s="111"/>
      <c r="P110" s="112">
        <f>SUM($P$111:$P$114)</f>
        <v>0</v>
      </c>
      <c r="R110" s="112">
        <f>SUM($R$111:$R$114)</f>
        <v>0</v>
      </c>
      <c r="T110" s="113">
        <f>SUM($T$111:$T$114)</f>
        <v>0</v>
      </c>
      <c r="AR110" s="108" t="s">
        <v>21</v>
      </c>
      <c r="AT110" s="108" t="s">
        <v>70</v>
      </c>
      <c r="AU110" s="108" t="s">
        <v>21</v>
      </c>
      <c r="AY110" s="108" t="s">
        <v>131</v>
      </c>
      <c r="BK110" s="114">
        <f>SUM($BK$111:$BK$114)</f>
        <v>0</v>
      </c>
    </row>
    <row r="111" spans="2:65" s="6" customFormat="1" ht="15.75" customHeight="1">
      <c r="B111" s="22"/>
      <c r="C111" s="120" t="s">
        <v>26</v>
      </c>
      <c r="D111" s="120" t="s">
        <v>133</v>
      </c>
      <c r="E111" s="118" t="s">
        <v>630</v>
      </c>
      <c r="F111" s="119" t="s">
        <v>631</v>
      </c>
      <c r="G111" s="120" t="s">
        <v>179</v>
      </c>
      <c r="H111" s="121">
        <v>0.036</v>
      </c>
      <c r="I111" s="122"/>
      <c r="J111" s="123">
        <f>ROUND($I$111*$H$111,2)</f>
        <v>0</v>
      </c>
      <c r="K111" s="119" t="s">
        <v>137</v>
      </c>
      <c r="L111" s="22"/>
      <c r="M111" s="124"/>
      <c r="N111" s="125" t="s">
        <v>42</v>
      </c>
      <c r="P111" s="126">
        <f>$O$111*$H$111</f>
        <v>0</v>
      </c>
      <c r="Q111" s="126">
        <v>0</v>
      </c>
      <c r="R111" s="126">
        <f>$Q$111*$H$111</f>
        <v>0</v>
      </c>
      <c r="S111" s="126">
        <v>0</v>
      </c>
      <c r="T111" s="127">
        <f>$S$111*$H$111</f>
        <v>0</v>
      </c>
      <c r="AR111" s="76" t="s">
        <v>138</v>
      </c>
      <c r="AT111" s="76" t="s">
        <v>133</v>
      </c>
      <c r="AU111" s="76" t="s">
        <v>79</v>
      </c>
      <c r="AY111" s="76" t="s">
        <v>131</v>
      </c>
      <c r="BE111" s="128">
        <f>IF($N$111="základní",$J$111,0)</f>
        <v>0</v>
      </c>
      <c r="BF111" s="128">
        <f>IF($N$111="snížená",$J$111,0)</f>
        <v>0</v>
      </c>
      <c r="BG111" s="128">
        <f>IF($N$111="zákl. přenesená",$J$111,0)</f>
        <v>0</v>
      </c>
      <c r="BH111" s="128">
        <f>IF($N$111="sníž. přenesená",$J$111,0)</f>
        <v>0</v>
      </c>
      <c r="BI111" s="128">
        <f>IF($N$111="nulová",$J$111,0)</f>
        <v>0</v>
      </c>
      <c r="BJ111" s="76" t="s">
        <v>21</v>
      </c>
      <c r="BK111" s="128">
        <f>ROUND($I$111*$H$111,2)</f>
        <v>0</v>
      </c>
      <c r="BL111" s="76" t="s">
        <v>138</v>
      </c>
      <c r="BM111" s="76" t="s">
        <v>632</v>
      </c>
    </row>
    <row r="112" spans="2:65" s="6" customFormat="1" ht="15.75" customHeight="1">
      <c r="B112" s="22"/>
      <c r="C112" s="120" t="s">
        <v>190</v>
      </c>
      <c r="D112" s="120" t="s">
        <v>133</v>
      </c>
      <c r="E112" s="118" t="s">
        <v>633</v>
      </c>
      <c r="F112" s="119" t="s">
        <v>634</v>
      </c>
      <c r="G112" s="120" t="s">
        <v>179</v>
      </c>
      <c r="H112" s="121">
        <v>0.684</v>
      </c>
      <c r="I112" s="122"/>
      <c r="J112" s="123">
        <f>ROUND($I$112*$H$112,2)</f>
        <v>0</v>
      </c>
      <c r="K112" s="119" t="s">
        <v>137</v>
      </c>
      <c r="L112" s="22"/>
      <c r="M112" s="124"/>
      <c r="N112" s="125" t="s">
        <v>42</v>
      </c>
      <c r="P112" s="126">
        <f>$O$112*$H$112</f>
        <v>0</v>
      </c>
      <c r="Q112" s="126">
        <v>0</v>
      </c>
      <c r="R112" s="126">
        <f>$Q$112*$H$112</f>
        <v>0</v>
      </c>
      <c r="S112" s="126">
        <v>0</v>
      </c>
      <c r="T112" s="127">
        <f>$S$112*$H$112</f>
        <v>0</v>
      </c>
      <c r="AR112" s="76" t="s">
        <v>138</v>
      </c>
      <c r="AT112" s="76" t="s">
        <v>133</v>
      </c>
      <c r="AU112" s="76" t="s">
        <v>79</v>
      </c>
      <c r="AY112" s="76" t="s">
        <v>131</v>
      </c>
      <c r="BE112" s="128">
        <f>IF($N$112="základní",$J$112,0)</f>
        <v>0</v>
      </c>
      <c r="BF112" s="128">
        <f>IF($N$112="snížená",$J$112,0)</f>
        <v>0</v>
      </c>
      <c r="BG112" s="128">
        <f>IF($N$112="zákl. přenesená",$J$112,0)</f>
        <v>0</v>
      </c>
      <c r="BH112" s="128">
        <f>IF($N$112="sníž. přenesená",$J$112,0)</f>
        <v>0</v>
      </c>
      <c r="BI112" s="128">
        <f>IF($N$112="nulová",$J$112,0)</f>
        <v>0</v>
      </c>
      <c r="BJ112" s="76" t="s">
        <v>21</v>
      </c>
      <c r="BK112" s="128">
        <f>ROUND($I$112*$H$112,2)</f>
        <v>0</v>
      </c>
      <c r="BL112" s="76" t="s">
        <v>138</v>
      </c>
      <c r="BM112" s="76" t="s">
        <v>635</v>
      </c>
    </row>
    <row r="113" spans="2:51" s="6" customFormat="1" ht="15.75" customHeight="1">
      <c r="B113" s="129"/>
      <c r="D113" s="136" t="s">
        <v>140</v>
      </c>
      <c r="F113" s="131" t="s">
        <v>636</v>
      </c>
      <c r="H113" s="132">
        <v>0.684</v>
      </c>
      <c r="L113" s="129"/>
      <c r="M113" s="133"/>
      <c r="T113" s="134"/>
      <c r="AT113" s="135" t="s">
        <v>140</v>
      </c>
      <c r="AU113" s="135" t="s">
        <v>79</v>
      </c>
      <c r="AV113" s="135" t="s">
        <v>79</v>
      </c>
      <c r="AW113" s="135" t="s">
        <v>71</v>
      </c>
      <c r="AX113" s="135" t="s">
        <v>21</v>
      </c>
      <c r="AY113" s="135" t="s">
        <v>131</v>
      </c>
    </row>
    <row r="114" spans="2:65" s="6" customFormat="1" ht="15.75" customHeight="1">
      <c r="B114" s="22"/>
      <c r="C114" s="117" t="s">
        <v>146</v>
      </c>
      <c r="D114" s="117" t="s">
        <v>133</v>
      </c>
      <c r="E114" s="118" t="s">
        <v>637</v>
      </c>
      <c r="F114" s="119" t="s">
        <v>638</v>
      </c>
      <c r="G114" s="120" t="s">
        <v>179</v>
      </c>
      <c r="H114" s="121">
        <v>0.036</v>
      </c>
      <c r="I114" s="122"/>
      <c r="J114" s="123">
        <f>ROUND($I$114*$H$114,2)</f>
        <v>0</v>
      </c>
      <c r="K114" s="119" t="s">
        <v>137</v>
      </c>
      <c r="L114" s="22"/>
      <c r="M114" s="124"/>
      <c r="N114" s="125" t="s">
        <v>42</v>
      </c>
      <c r="P114" s="126">
        <f>$O$114*$H$114</f>
        <v>0</v>
      </c>
      <c r="Q114" s="126">
        <v>0</v>
      </c>
      <c r="R114" s="126">
        <f>$Q$114*$H$114</f>
        <v>0</v>
      </c>
      <c r="S114" s="126">
        <v>0</v>
      </c>
      <c r="T114" s="127">
        <f>$S$114*$H$114</f>
        <v>0</v>
      </c>
      <c r="AR114" s="76" t="s">
        <v>138</v>
      </c>
      <c r="AT114" s="76" t="s">
        <v>133</v>
      </c>
      <c r="AU114" s="76" t="s">
        <v>79</v>
      </c>
      <c r="AY114" s="6" t="s">
        <v>131</v>
      </c>
      <c r="BE114" s="128">
        <f>IF($N$114="základní",$J$114,0)</f>
        <v>0</v>
      </c>
      <c r="BF114" s="128">
        <f>IF($N$114="snížená",$J$114,0)</f>
        <v>0</v>
      </c>
      <c r="BG114" s="128">
        <f>IF($N$114="zákl. přenesená",$J$114,0)</f>
        <v>0</v>
      </c>
      <c r="BH114" s="128">
        <f>IF($N$114="sníž. přenesená",$J$114,0)</f>
        <v>0</v>
      </c>
      <c r="BI114" s="128">
        <f>IF($N$114="nulová",$J$114,0)</f>
        <v>0</v>
      </c>
      <c r="BJ114" s="76" t="s">
        <v>21</v>
      </c>
      <c r="BK114" s="128">
        <f>ROUND($I$114*$H$114,2)</f>
        <v>0</v>
      </c>
      <c r="BL114" s="76" t="s">
        <v>138</v>
      </c>
      <c r="BM114" s="76" t="s">
        <v>639</v>
      </c>
    </row>
    <row r="115" spans="2:63" s="106" customFormat="1" ht="30.75" customHeight="1">
      <c r="B115" s="107"/>
      <c r="D115" s="108" t="s">
        <v>70</v>
      </c>
      <c r="E115" s="115" t="s">
        <v>256</v>
      </c>
      <c r="F115" s="115" t="s">
        <v>257</v>
      </c>
      <c r="J115" s="116">
        <f>$BK$115</f>
        <v>0</v>
      </c>
      <c r="L115" s="107"/>
      <c r="M115" s="111"/>
      <c r="P115" s="112">
        <f>$P$116</f>
        <v>0</v>
      </c>
      <c r="R115" s="112">
        <f>$R$116</f>
        <v>0</v>
      </c>
      <c r="T115" s="113">
        <f>$T$116</f>
        <v>0</v>
      </c>
      <c r="AR115" s="108" t="s">
        <v>21</v>
      </c>
      <c r="AT115" s="108" t="s">
        <v>70</v>
      </c>
      <c r="AU115" s="108" t="s">
        <v>21</v>
      </c>
      <c r="AY115" s="108" t="s">
        <v>131</v>
      </c>
      <c r="BK115" s="114">
        <f>$BK$116</f>
        <v>0</v>
      </c>
    </row>
    <row r="116" spans="2:65" s="6" customFormat="1" ht="15.75" customHeight="1">
      <c r="B116" s="22"/>
      <c r="C116" s="120" t="s">
        <v>201</v>
      </c>
      <c r="D116" s="120" t="s">
        <v>133</v>
      </c>
      <c r="E116" s="118" t="s">
        <v>445</v>
      </c>
      <c r="F116" s="119" t="s">
        <v>446</v>
      </c>
      <c r="G116" s="120" t="s">
        <v>179</v>
      </c>
      <c r="H116" s="121">
        <v>0.168</v>
      </c>
      <c r="I116" s="122"/>
      <c r="J116" s="123">
        <f>ROUND($I$116*$H$116,2)</f>
        <v>0</v>
      </c>
      <c r="K116" s="119" t="s">
        <v>137</v>
      </c>
      <c r="L116" s="22"/>
      <c r="M116" s="124"/>
      <c r="N116" s="125" t="s">
        <v>42</v>
      </c>
      <c r="P116" s="126">
        <f>$O$116*$H$116</f>
        <v>0</v>
      </c>
      <c r="Q116" s="126">
        <v>0</v>
      </c>
      <c r="R116" s="126">
        <f>$Q$116*$H$116</f>
        <v>0</v>
      </c>
      <c r="S116" s="126">
        <v>0</v>
      </c>
      <c r="T116" s="127">
        <f>$S$116*$H$116</f>
        <v>0</v>
      </c>
      <c r="AR116" s="76" t="s">
        <v>138</v>
      </c>
      <c r="AT116" s="76" t="s">
        <v>133</v>
      </c>
      <c r="AU116" s="76" t="s">
        <v>79</v>
      </c>
      <c r="AY116" s="76" t="s">
        <v>131</v>
      </c>
      <c r="BE116" s="128">
        <f>IF($N$116="základní",$J$116,0)</f>
        <v>0</v>
      </c>
      <c r="BF116" s="128">
        <f>IF($N$116="snížená",$J$116,0)</f>
        <v>0</v>
      </c>
      <c r="BG116" s="128">
        <f>IF($N$116="zákl. přenesená",$J$116,0)</f>
        <v>0</v>
      </c>
      <c r="BH116" s="128">
        <f>IF($N$116="sníž. přenesená",$J$116,0)</f>
        <v>0</v>
      </c>
      <c r="BI116" s="128">
        <f>IF($N$116="nulová",$J$116,0)</f>
        <v>0</v>
      </c>
      <c r="BJ116" s="76" t="s">
        <v>21</v>
      </c>
      <c r="BK116" s="128">
        <f>ROUND($I$116*$H$116,2)</f>
        <v>0</v>
      </c>
      <c r="BL116" s="76" t="s">
        <v>138</v>
      </c>
      <c r="BM116" s="76" t="s">
        <v>640</v>
      </c>
    </row>
    <row r="117" spans="2:63" s="106" customFormat="1" ht="37.5" customHeight="1">
      <c r="B117" s="107"/>
      <c r="D117" s="108" t="s">
        <v>70</v>
      </c>
      <c r="E117" s="109" t="s">
        <v>448</v>
      </c>
      <c r="F117" s="109" t="s">
        <v>449</v>
      </c>
      <c r="J117" s="110">
        <f>$BK$117</f>
        <v>0</v>
      </c>
      <c r="L117" s="107"/>
      <c r="M117" s="111"/>
      <c r="P117" s="112">
        <f>$P$118+$P$125+$P$131+$P$137</f>
        <v>0</v>
      </c>
      <c r="R117" s="112">
        <f>$R$118+$R$125+$R$131+$R$137</f>
        <v>0.14606232</v>
      </c>
      <c r="T117" s="113">
        <f>$T$118+$T$125+$T$131+$T$137</f>
        <v>0.029658000000000004</v>
      </c>
      <c r="AR117" s="108" t="s">
        <v>79</v>
      </c>
      <c r="AT117" s="108" t="s">
        <v>70</v>
      </c>
      <c r="AU117" s="108" t="s">
        <v>71</v>
      </c>
      <c r="AY117" s="108" t="s">
        <v>131</v>
      </c>
      <c r="BK117" s="114">
        <f>$BK$118+$BK$125+$BK$131+$BK$137</f>
        <v>0</v>
      </c>
    </row>
    <row r="118" spans="2:63" s="106" customFormat="1" ht="21" customHeight="1">
      <c r="B118" s="107"/>
      <c r="D118" s="108" t="s">
        <v>70</v>
      </c>
      <c r="E118" s="115" t="s">
        <v>641</v>
      </c>
      <c r="F118" s="115" t="s">
        <v>642</v>
      </c>
      <c r="J118" s="116">
        <f>$BK$118</f>
        <v>0</v>
      </c>
      <c r="L118" s="107"/>
      <c r="M118" s="111"/>
      <c r="P118" s="112">
        <f>SUM($P$119:$P$124)</f>
        <v>0</v>
      </c>
      <c r="R118" s="112">
        <f>SUM($R$119:$R$124)</f>
        <v>0.0259305</v>
      </c>
      <c r="T118" s="113">
        <f>SUM($T$119:$T$124)</f>
        <v>0</v>
      </c>
      <c r="AR118" s="108" t="s">
        <v>79</v>
      </c>
      <c r="AT118" s="108" t="s">
        <v>70</v>
      </c>
      <c r="AU118" s="108" t="s">
        <v>21</v>
      </c>
      <c r="AY118" s="108" t="s">
        <v>131</v>
      </c>
      <c r="BK118" s="114">
        <f>SUM($BK$119:$BK$124)</f>
        <v>0</v>
      </c>
    </row>
    <row r="119" spans="2:65" s="6" customFormat="1" ht="15.75" customHeight="1">
      <c r="B119" s="22"/>
      <c r="C119" s="120" t="s">
        <v>205</v>
      </c>
      <c r="D119" s="120" t="s">
        <v>133</v>
      </c>
      <c r="E119" s="118" t="s">
        <v>643</v>
      </c>
      <c r="F119" s="119" t="s">
        <v>644</v>
      </c>
      <c r="G119" s="120" t="s">
        <v>136</v>
      </c>
      <c r="H119" s="121">
        <v>4.11</v>
      </c>
      <c r="I119" s="122"/>
      <c r="J119" s="123">
        <f>ROUND($I$119*$H$119,2)</f>
        <v>0</v>
      </c>
      <c r="K119" s="119" t="s">
        <v>137</v>
      </c>
      <c r="L119" s="22"/>
      <c r="M119" s="124"/>
      <c r="N119" s="125" t="s">
        <v>42</v>
      </c>
      <c r="P119" s="126">
        <f>$O$119*$H$119</f>
        <v>0</v>
      </c>
      <c r="Q119" s="126">
        <v>0.00288</v>
      </c>
      <c r="R119" s="126">
        <f>$Q$119*$H$119</f>
        <v>0.011836800000000001</v>
      </c>
      <c r="S119" s="126">
        <v>0</v>
      </c>
      <c r="T119" s="127">
        <f>$S$119*$H$119</f>
        <v>0</v>
      </c>
      <c r="AR119" s="76" t="s">
        <v>161</v>
      </c>
      <c r="AT119" s="76" t="s">
        <v>133</v>
      </c>
      <c r="AU119" s="76" t="s">
        <v>79</v>
      </c>
      <c r="AY119" s="76" t="s">
        <v>131</v>
      </c>
      <c r="BE119" s="128">
        <f>IF($N$119="základní",$J$119,0)</f>
        <v>0</v>
      </c>
      <c r="BF119" s="128">
        <f>IF($N$119="snížená",$J$119,0)</f>
        <v>0</v>
      </c>
      <c r="BG119" s="128">
        <f>IF($N$119="zákl. přenesená",$J$119,0)</f>
        <v>0</v>
      </c>
      <c r="BH119" s="128">
        <f>IF($N$119="sníž. přenesená",$J$119,0)</f>
        <v>0</v>
      </c>
      <c r="BI119" s="128">
        <f>IF($N$119="nulová",$J$119,0)</f>
        <v>0</v>
      </c>
      <c r="BJ119" s="76" t="s">
        <v>21</v>
      </c>
      <c r="BK119" s="128">
        <f>ROUND($I$119*$H$119,2)</f>
        <v>0</v>
      </c>
      <c r="BL119" s="76" t="s">
        <v>161</v>
      </c>
      <c r="BM119" s="76" t="s">
        <v>645</v>
      </c>
    </row>
    <row r="120" spans="2:65" s="6" customFormat="1" ht="15.75" customHeight="1">
      <c r="B120" s="22"/>
      <c r="C120" s="120" t="s">
        <v>8</v>
      </c>
      <c r="D120" s="120" t="s">
        <v>133</v>
      </c>
      <c r="E120" s="118" t="s">
        <v>646</v>
      </c>
      <c r="F120" s="119" t="s">
        <v>647</v>
      </c>
      <c r="G120" s="120" t="s">
        <v>136</v>
      </c>
      <c r="H120" s="121">
        <v>4.11</v>
      </c>
      <c r="I120" s="122"/>
      <c r="J120" s="123">
        <f>ROUND($I$120*$H$120,2)</f>
        <v>0</v>
      </c>
      <c r="K120" s="119" t="s">
        <v>137</v>
      </c>
      <c r="L120" s="22"/>
      <c r="M120" s="124"/>
      <c r="N120" s="125" t="s">
        <v>42</v>
      </c>
      <c r="P120" s="126">
        <f>$O$120*$H$120</f>
        <v>0</v>
      </c>
      <c r="Q120" s="126">
        <v>0.00163</v>
      </c>
      <c r="R120" s="126">
        <f>$Q$120*$H$120</f>
        <v>0.0066993</v>
      </c>
      <c r="S120" s="126">
        <v>0</v>
      </c>
      <c r="T120" s="127">
        <f>$S$120*$H$120</f>
        <v>0</v>
      </c>
      <c r="AR120" s="76" t="s">
        <v>161</v>
      </c>
      <c r="AT120" s="76" t="s">
        <v>133</v>
      </c>
      <c r="AU120" s="76" t="s">
        <v>79</v>
      </c>
      <c r="AY120" s="76" t="s">
        <v>131</v>
      </c>
      <c r="BE120" s="128">
        <f>IF($N$120="základní",$J$120,0)</f>
        <v>0</v>
      </c>
      <c r="BF120" s="128">
        <f>IF($N$120="snížená",$J$120,0)</f>
        <v>0</v>
      </c>
      <c r="BG120" s="128">
        <f>IF($N$120="zákl. přenesená",$J$120,0)</f>
        <v>0</v>
      </c>
      <c r="BH120" s="128">
        <f>IF($N$120="sníž. přenesená",$J$120,0)</f>
        <v>0</v>
      </c>
      <c r="BI120" s="128">
        <f>IF($N$120="nulová",$J$120,0)</f>
        <v>0</v>
      </c>
      <c r="BJ120" s="76" t="s">
        <v>21</v>
      </c>
      <c r="BK120" s="128">
        <f>ROUND($I$120*$H$120,2)</f>
        <v>0</v>
      </c>
      <c r="BL120" s="76" t="s">
        <v>161</v>
      </c>
      <c r="BM120" s="76" t="s">
        <v>648</v>
      </c>
    </row>
    <row r="121" spans="2:65" s="6" customFormat="1" ht="15.75" customHeight="1">
      <c r="B121" s="22"/>
      <c r="C121" s="120" t="s">
        <v>161</v>
      </c>
      <c r="D121" s="120" t="s">
        <v>133</v>
      </c>
      <c r="E121" s="118" t="s">
        <v>649</v>
      </c>
      <c r="F121" s="119" t="s">
        <v>650</v>
      </c>
      <c r="G121" s="120" t="s">
        <v>232</v>
      </c>
      <c r="H121" s="121">
        <v>3.16</v>
      </c>
      <c r="I121" s="122"/>
      <c r="J121" s="123">
        <f>ROUND($I$121*$H$121,2)</f>
        <v>0</v>
      </c>
      <c r="K121" s="119" t="s">
        <v>137</v>
      </c>
      <c r="L121" s="22"/>
      <c r="M121" s="124"/>
      <c r="N121" s="125" t="s">
        <v>42</v>
      </c>
      <c r="P121" s="126">
        <f>$O$121*$H$121</f>
        <v>0</v>
      </c>
      <c r="Q121" s="126">
        <v>0.00025</v>
      </c>
      <c r="R121" s="126">
        <f>$Q$121*$H$121</f>
        <v>0.00079</v>
      </c>
      <c r="S121" s="126">
        <v>0</v>
      </c>
      <c r="T121" s="127">
        <f>$S$121*$H$121</f>
        <v>0</v>
      </c>
      <c r="AR121" s="76" t="s">
        <v>161</v>
      </c>
      <c r="AT121" s="76" t="s">
        <v>133</v>
      </c>
      <c r="AU121" s="76" t="s">
        <v>79</v>
      </c>
      <c r="AY121" s="76" t="s">
        <v>131</v>
      </c>
      <c r="BE121" s="128">
        <f>IF($N$121="základní",$J$121,0)</f>
        <v>0</v>
      </c>
      <c r="BF121" s="128">
        <f>IF($N$121="snížená",$J$121,0)</f>
        <v>0</v>
      </c>
      <c r="BG121" s="128">
        <f>IF($N$121="zákl. přenesená",$J$121,0)</f>
        <v>0</v>
      </c>
      <c r="BH121" s="128">
        <f>IF($N$121="sníž. přenesená",$J$121,0)</f>
        <v>0</v>
      </c>
      <c r="BI121" s="128">
        <f>IF($N$121="nulová",$J$121,0)</f>
        <v>0</v>
      </c>
      <c r="BJ121" s="76" t="s">
        <v>21</v>
      </c>
      <c r="BK121" s="128">
        <f>ROUND($I$121*$H$121,2)</f>
        <v>0</v>
      </c>
      <c r="BL121" s="76" t="s">
        <v>161</v>
      </c>
      <c r="BM121" s="76" t="s">
        <v>651</v>
      </c>
    </row>
    <row r="122" spans="2:65" s="6" customFormat="1" ht="15.75" customHeight="1">
      <c r="B122" s="22"/>
      <c r="C122" s="120" t="s">
        <v>216</v>
      </c>
      <c r="D122" s="120" t="s">
        <v>133</v>
      </c>
      <c r="E122" s="118" t="s">
        <v>652</v>
      </c>
      <c r="F122" s="119" t="s">
        <v>653</v>
      </c>
      <c r="G122" s="120" t="s">
        <v>136</v>
      </c>
      <c r="H122" s="121">
        <v>3.16</v>
      </c>
      <c r="I122" s="122"/>
      <c r="J122" s="123">
        <f>ROUND($I$122*$H$122,2)</f>
        <v>0</v>
      </c>
      <c r="K122" s="119" t="s">
        <v>137</v>
      </c>
      <c r="L122" s="22"/>
      <c r="M122" s="124"/>
      <c r="N122" s="125" t="s">
        <v>42</v>
      </c>
      <c r="P122" s="126">
        <f>$O$122*$H$122</f>
        <v>0</v>
      </c>
      <c r="Q122" s="126">
        <v>0.00209</v>
      </c>
      <c r="R122" s="126">
        <f>$Q$122*$H$122</f>
        <v>0.0066044</v>
      </c>
      <c r="S122" s="126">
        <v>0</v>
      </c>
      <c r="T122" s="127">
        <f>$S$122*$H$122</f>
        <v>0</v>
      </c>
      <c r="AR122" s="76" t="s">
        <v>161</v>
      </c>
      <c r="AT122" s="76" t="s">
        <v>133</v>
      </c>
      <c r="AU122" s="76" t="s">
        <v>79</v>
      </c>
      <c r="AY122" s="76" t="s">
        <v>131</v>
      </c>
      <c r="BE122" s="128">
        <f>IF($N$122="základní",$J$122,0)</f>
        <v>0</v>
      </c>
      <c r="BF122" s="128">
        <f>IF($N$122="snížená",$J$122,0)</f>
        <v>0</v>
      </c>
      <c r="BG122" s="128">
        <f>IF($N$122="zákl. přenesená",$J$122,0)</f>
        <v>0</v>
      </c>
      <c r="BH122" s="128">
        <f>IF($N$122="sníž. přenesená",$J$122,0)</f>
        <v>0</v>
      </c>
      <c r="BI122" s="128">
        <f>IF($N$122="nulová",$J$122,0)</f>
        <v>0</v>
      </c>
      <c r="BJ122" s="76" t="s">
        <v>21</v>
      </c>
      <c r="BK122" s="128">
        <f>ROUND($I$122*$H$122,2)</f>
        <v>0</v>
      </c>
      <c r="BL122" s="76" t="s">
        <v>161</v>
      </c>
      <c r="BM122" s="76" t="s">
        <v>654</v>
      </c>
    </row>
    <row r="123" spans="2:65" s="6" customFormat="1" ht="15.75" customHeight="1">
      <c r="B123" s="22"/>
      <c r="C123" s="120" t="s">
        <v>182</v>
      </c>
      <c r="D123" s="120" t="s">
        <v>133</v>
      </c>
      <c r="E123" s="118" t="s">
        <v>655</v>
      </c>
      <c r="F123" s="119" t="s">
        <v>656</v>
      </c>
      <c r="G123" s="120" t="s">
        <v>179</v>
      </c>
      <c r="H123" s="121">
        <v>0.026</v>
      </c>
      <c r="I123" s="122"/>
      <c r="J123" s="123">
        <f>ROUND($I$123*$H$123,2)</f>
        <v>0</v>
      </c>
      <c r="K123" s="119" t="s">
        <v>137</v>
      </c>
      <c r="L123" s="22"/>
      <c r="M123" s="124"/>
      <c r="N123" s="125" t="s">
        <v>42</v>
      </c>
      <c r="P123" s="126">
        <f>$O$123*$H$123</f>
        <v>0</v>
      </c>
      <c r="Q123" s="126">
        <v>0</v>
      </c>
      <c r="R123" s="126">
        <f>$Q$123*$H$123</f>
        <v>0</v>
      </c>
      <c r="S123" s="126">
        <v>0</v>
      </c>
      <c r="T123" s="127">
        <f>$S$123*$H$123</f>
        <v>0</v>
      </c>
      <c r="AR123" s="76" t="s">
        <v>161</v>
      </c>
      <c r="AT123" s="76" t="s">
        <v>133</v>
      </c>
      <c r="AU123" s="76" t="s">
        <v>79</v>
      </c>
      <c r="AY123" s="76" t="s">
        <v>131</v>
      </c>
      <c r="BE123" s="128">
        <f>IF($N$123="základní",$J$123,0)</f>
        <v>0</v>
      </c>
      <c r="BF123" s="128">
        <f>IF($N$123="snížená",$J$123,0)</f>
        <v>0</v>
      </c>
      <c r="BG123" s="128">
        <f>IF($N$123="zákl. přenesená",$J$123,0)</f>
        <v>0</v>
      </c>
      <c r="BH123" s="128">
        <f>IF($N$123="sníž. přenesená",$J$123,0)</f>
        <v>0</v>
      </c>
      <c r="BI123" s="128">
        <f>IF($N$123="nulová",$J$123,0)</f>
        <v>0</v>
      </c>
      <c r="BJ123" s="76" t="s">
        <v>21</v>
      </c>
      <c r="BK123" s="128">
        <f>ROUND($I$123*$H$123,2)</f>
        <v>0</v>
      </c>
      <c r="BL123" s="76" t="s">
        <v>161</v>
      </c>
      <c r="BM123" s="76" t="s">
        <v>657</v>
      </c>
    </row>
    <row r="124" spans="2:65" s="6" customFormat="1" ht="15.75" customHeight="1">
      <c r="B124" s="22"/>
      <c r="C124" s="120" t="s">
        <v>224</v>
      </c>
      <c r="D124" s="120" t="s">
        <v>133</v>
      </c>
      <c r="E124" s="118" t="s">
        <v>658</v>
      </c>
      <c r="F124" s="119" t="s">
        <v>659</v>
      </c>
      <c r="G124" s="120" t="s">
        <v>179</v>
      </c>
      <c r="H124" s="121">
        <v>0.026</v>
      </c>
      <c r="I124" s="122"/>
      <c r="J124" s="123">
        <f>ROUND($I$124*$H$124,2)</f>
        <v>0</v>
      </c>
      <c r="K124" s="119" t="s">
        <v>137</v>
      </c>
      <c r="L124" s="22"/>
      <c r="M124" s="124"/>
      <c r="N124" s="125" t="s">
        <v>42</v>
      </c>
      <c r="P124" s="126">
        <f>$O$124*$H$124</f>
        <v>0</v>
      </c>
      <c r="Q124" s="126">
        <v>0</v>
      </c>
      <c r="R124" s="126">
        <f>$Q$124*$H$124</f>
        <v>0</v>
      </c>
      <c r="S124" s="126">
        <v>0</v>
      </c>
      <c r="T124" s="127">
        <f>$S$124*$H$124</f>
        <v>0</v>
      </c>
      <c r="AR124" s="76" t="s">
        <v>161</v>
      </c>
      <c r="AT124" s="76" t="s">
        <v>133</v>
      </c>
      <c r="AU124" s="76" t="s">
        <v>79</v>
      </c>
      <c r="AY124" s="76" t="s">
        <v>131</v>
      </c>
      <c r="BE124" s="128">
        <f>IF($N$124="základní",$J$124,0)</f>
        <v>0</v>
      </c>
      <c r="BF124" s="128">
        <f>IF($N$124="snížená",$J$124,0)</f>
        <v>0</v>
      </c>
      <c r="BG124" s="128">
        <f>IF($N$124="zákl. přenesená",$J$124,0)</f>
        <v>0</v>
      </c>
      <c r="BH124" s="128">
        <f>IF($N$124="sníž. přenesená",$J$124,0)</f>
        <v>0</v>
      </c>
      <c r="BI124" s="128">
        <f>IF($N$124="nulová",$J$124,0)</f>
        <v>0</v>
      </c>
      <c r="BJ124" s="76" t="s">
        <v>21</v>
      </c>
      <c r="BK124" s="128">
        <f>ROUND($I$124*$H$124,2)</f>
        <v>0</v>
      </c>
      <c r="BL124" s="76" t="s">
        <v>161</v>
      </c>
      <c r="BM124" s="76" t="s">
        <v>660</v>
      </c>
    </row>
    <row r="125" spans="2:63" s="106" customFormat="1" ht="30.75" customHeight="1">
      <c r="B125" s="107"/>
      <c r="D125" s="108" t="s">
        <v>70</v>
      </c>
      <c r="E125" s="115" t="s">
        <v>661</v>
      </c>
      <c r="F125" s="115" t="s">
        <v>662</v>
      </c>
      <c r="J125" s="116">
        <f>$BK$125</f>
        <v>0</v>
      </c>
      <c r="L125" s="107"/>
      <c r="M125" s="111"/>
      <c r="P125" s="112">
        <f>SUM($P$126:$P$130)</f>
        <v>0</v>
      </c>
      <c r="R125" s="112">
        <f>SUM($R$126:$R$130)</f>
        <v>0.0092</v>
      </c>
      <c r="T125" s="113">
        <f>SUM($T$126:$T$130)</f>
        <v>0.001</v>
      </c>
      <c r="AR125" s="108" t="s">
        <v>79</v>
      </c>
      <c r="AT125" s="108" t="s">
        <v>70</v>
      </c>
      <c r="AU125" s="108" t="s">
        <v>21</v>
      </c>
      <c r="AY125" s="108" t="s">
        <v>131</v>
      </c>
      <c r="BK125" s="114">
        <f>SUM($BK$126:$BK$130)</f>
        <v>0</v>
      </c>
    </row>
    <row r="126" spans="2:65" s="6" customFormat="1" ht="15.75" customHeight="1">
      <c r="B126" s="22"/>
      <c r="C126" s="120" t="s">
        <v>229</v>
      </c>
      <c r="D126" s="120" t="s">
        <v>133</v>
      </c>
      <c r="E126" s="118" t="s">
        <v>663</v>
      </c>
      <c r="F126" s="119" t="s">
        <v>664</v>
      </c>
      <c r="G126" s="120" t="s">
        <v>232</v>
      </c>
      <c r="H126" s="121">
        <v>1</v>
      </c>
      <c r="I126" s="122"/>
      <c r="J126" s="123">
        <f>ROUND($I$126*$H$126,2)</f>
        <v>0</v>
      </c>
      <c r="K126" s="119" t="s">
        <v>137</v>
      </c>
      <c r="L126" s="22"/>
      <c r="M126" s="124"/>
      <c r="N126" s="125" t="s">
        <v>42</v>
      </c>
      <c r="P126" s="126">
        <f>$O$126*$H$126</f>
        <v>0</v>
      </c>
      <c r="Q126" s="126">
        <v>0</v>
      </c>
      <c r="R126" s="126">
        <f>$Q$126*$H$126</f>
        <v>0</v>
      </c>
      <c r="S126" s="126">
        <v>0.001</v>
      </c>
      <c r="T126" s="127">
        <f>$S$126*$H$126</f>
        <v>0.001</v>
      </c>
      <c r="AR126" s="76" t="s">
        <v>161</v>
      </c>
      <c r="AT126" s="76" t="s">
        <v>133</v>
      </c>
      <c r="AU126" s="76" t="s">
        <v>79</v>
      </c>
      <c r="AY126" s="76" t="s">
        <v>131</v>
      </c>
      <c r="BE126" s="128">
        <f>IF($N$126="základní",$J$126,0)</f>
        <v>0</v>
      </c>
      <c r="BF126" s="128">
        <f>IF($N$126="snížená",$J$126,0)</f>
        <v>0</v>
      </c>
      <c r="BG126" s="128">
        <f>IF($N$126="zákl. přenesená",$J$126,0)</f>
        <v>0</v>
      </c>
      <c r="BH126" s="128">
        <f>IF($N$126="sníž. přenesená",$J$126,0)</f>
        <v>0</v>
      </c>
      <c r="BI126" s="128">
        <f>IF($N$126="nulová",$J$126,0)</f>
        <v>0</v>
      </c>
      <c r="BJ126" s="76" t="s">
        <v>21</v>
      </c>
      <c r="BK126" s="128">
        <f>ROUND($I$126*$H$126,2)</f>
        <v>0</v>
      </c>
      <c r="BL126" s="76" t="s">
        <v>161</v>
      </c>
      <c r="BM126" s="76" t="s">
        <v>665</v>
      </c>
    </row>
    <row r="127" spans="2:65" s="6" customFormat="1" ht="15.75" customHeight="1">
      <c r="B127" s="22"/>
      <c r="C127" s="143" t="s">
        <v>7</v>
      </c>
      <c r="D127" s="143" t="s">
        <v>194</v>
      </c>
      <c r="E127" s="144" t="s">
        <v>666</v>
      </c>
      <c r="F127" s="145" t="s">
        <v>667</v>
      </c>
      <c r="G127" s="143" t="s">
        <v>232</v>
      </c>
      <c r="H127" s="146">
        <v>1</v>
      </c>
      <c r="I127" s="147"/>
      <c r="J127" s="148">
        <f>ROUND($I$127*$H$127,2)</f>
        <v>0</v>
      </c>
      <c r="K127" s="145" t="s">
        <v>137</v>
      </c>
      <c r="L127" s="149"/>
      <c r="M127" s="150"/>
      <c r="N127" s="151" t="s">
        <v>42</v>
      </c>
      <c r="P127" s="126">
        <f>$O$127*$H$127</f>
        <v>0</v>
      </c>
      <c r="Q127" s="126">
        <v>0.0092</v>
      </c>
      <c r="R127" s="126">
        <f>$Q$127*$H$127</f>
        <v>0.0092</v>
      </c>
      <c r="S127" s="126">
        <v>0</v>
      </c>
      <c r="T127" s="127">
        <f>$S$127*$H$127</f>
        <v>0</v>
      </c>
      <c r="AR127" s="76" t="s">
        <v>383</v>
      </c>
      <c r="AT127" s="76" t="s">
        <v>194</v>
      </c>
      <c r="AU127" s="76" t="s">
        <v>79</v>
      </c>
      <c r="AY127" s="76" t="s">
        <v>131</v>
      </c>
      <c r="BE127" s="128">
        <f>IF($N$127="základní",$J$127,0)</f>
        <v>0</v>
      </c>
      <c r="BF127" s="128">
        <f>IF($N$127="snížená",$J$127,0)</f>
        <v>0</v>
      </c>
      <c r="BG127" s="128">
        <f>IF($N$127="zákl. přenesená",$J$127,0)</f>
        <v>0</v>
      </c>
      <c r="BH127" s="128">
        <f>IF($N$127="sníž. přenesená",$J$127,0)</f>
        <v>0</v>
      </c>
      <c r="BI127" s="128">
        <f>IF($N$127="nulová",$J$127,0)</f>
        <v>0</v>
      </c>
      <c r="BJ127" s="76" t="s">
        <v>21</v>
      </c>
      <c r="BK127" s="128">
        <f>ROUND($I$127*$H$127,2)</f>
        <v>0</v>
      </c>
      <c r="BL127" s="76" t="s">
        <v>161</v>
      </c>
      <c r="BM127" s="76" t="s">
        <v>668</v>
      </c>
    </row>
    <row r="128" spans="2:47" s="6" customFormat="1" ht="30.75" customHeight="1">
      <c r="B128" s="22"/>
      <c r="D128" s="130" t="s">
        <v>352</v>
      </c>
      <c r="F128" s="157" t="s">
        <v>669</v>
      </c>
      <c r="L128" s="22"/>
      <c r="M128" s="48"/>
      <c r="T128" s="49"/>
      <c r="AT128" s="6" t="s">
        <v>352</v>
      </c>
      <c r="AU128" s="6" t="s">
        <v>79</v>
      </c>
    </row>
    <row r="129" spans="2:65" s="6" customFormat="1" ht="15.75" customHeight="1">
      <c r="B129" s="22"/>
      <c r="C129" s="117" t="s">
        <v>239</v>
      </c>
      <c r="D129" s="117" t="s">
        <v>133</v>
      </c>
      <c r="E129" s="118" t="s">
        <v>670</v>
      </c>
      <c r="F129" s="119" t="s">
        <v>671</v>
      </c>
      <c r="G129" s="120" t="s">
        <v>179</v>
      </c>
      <c r="H129" s="121">
        <v>0.009</v>
      </c>
      <c r="I129" s="122"/>
      <c r="J129" s="123">
        <f>ROUND($I$129*$H$129,2)</f>
        <v>0</v>
      </c>
      <c r="K129" s="119" t="s">
        <v>137</v>
      </c>
      <c r="L129" s="22"/>
      <c r="M129" s="124"/>
      <c r="N129" s="125" t="s">
        <v>42</v>
      </c>
      <c r="P129" s="126">
        <f>$O$129*$H$129</f>
        <v>0</v>
      </c>
      <c r="Q129" s="126">
        <v>0</v>
      </c>
      <c r="R129" s="126">
        <f>$Q$129*$H$129</f>
        <v>0</v>
      </c>
      <c r="S129" s="126">
        <v>0</v>
      </c>
      <c r="T129" s="127">
        <f>$S$129*$H$129</f>
        <v>0</v>
      </c>
      <c r="AR129" s="76" t="s">
        <v>161</v>
      </c>
      <c r="AT129" s="76" t="s">
        <v>133</v>
      </c>
      <c r="AU129" s="76" t="s">
        <v>79</v>
      </c>
      <c r="AY129" s="6" t="s">
        <v>131</v>
      </c>
      <c r="BE129" s="128">
        <f>IF($N$129="základní",$J$129,0)</f>
        <v>0</v>
      </c>
      <c r="BF129" s="128">
        <f>IF($N$129="snížená",$J$129,0)</f>
        <v>0</v>
      </c>
      <c r="BG129" s="128">
        <f>IF($N$129="zákl. přenesená",$J$129,0)</f>
        <v>0</v>
      </c>
      <c r="BH129" s="128">
        <f>IF($N$129="sníž. přenesená",$J$129,0)</f>
        <v>0</v>
      </c>
      <c r="BI129" s="128">
        <f>IF($N$129="nulová",$J$129,0)</f>
        <v>0</v>
      </c>
      <c r="BJ129" s="76" t="s">
        <v>21</v>
      </c>
      <c r="BK129" s="128">
        <f>ROUND($I$129*$H$129,2)</f>
        <v>0</v>
      </c>
      <c r="BL129" s="76" t="s">
        <v>161</v>
      </c>
      <c r="BM129" s="76" t="s">
        <v>672</v>
      </c>
    </row>
    <row r="130" spans="2:65" s="6" customFormat="1" ht="15.75" customHeight="1">
      <c r="B130" s="22"/>
      <c r="C130" s="120" t="s">
        <v>243</v>
      </c>
      <c r="D130" s="120" t="s">
        <v>133</v>
      </c>
      <c r="E130" s="118" t="s">
        <v>673</v>
      </c>
      <c r="F130" s="119" t="s">
        <v>674</v>
      </c>
      <c r="G130" s="120" t="s">
        <v>179</v>
      </c>
      <c r="H130" s="121">
        <v>0.009</v>
      </c>
      <c r="I130" s="122"/>
      <c r="J130" s="123">
        <f>ROUND($I$130*$H$130,2)</f>
        <v>0</v>
      </c>
      <c r="K130" s="119" t="s">
        <v>137</v>
      </c>
      <c r="L130" s="22"/>
      <c r="M130" s="124"/>
      <c r="N130" s="125" t="s">
        <v>42</v>
      </c>
      <c r="P130" s="126">
        <f>$O$130*$H$130</f>
        <v>0</v>
      </c>
      <c r="Q130" s="126">
        <v>0</v>
      </c>
      <c r="R130" s="126">
        <f>$Q$130*$H$130</f>
        <v>0</v>
      </c>
      <c r="S130" s="126">
        <v>0</v>
      </c>
      <c r="T130" s="127">
        <f>$S$130*$H$130</f>
        <v>0</v>
      </c>
      <c r="AR130" s="76" t="s">
        <v>161</v>
      </c>
      <c r="AT130" s="76" t="s">
        <v>133</v>
      </c>
      <c r="AU130" s="76" t="s">
        <v>79</v>
      </c>
      <c r="AY130" s="76" t="s">
        <v>131</v>
      </c>
      <c r="BE130" s="128">
        <f>IF($N$130="základní",$J$130,0)</f>
        <v>0</v>
      </c>
      <c r="BF130" s="128">
        <f>IF($N$130="snížená",$J$130,0)</f>
        <v>0</v>
      </c>
      <c r="BG130" s="128">
        <f>IF($N$130="zákl. přenesená",$J$130,0)</f>
        <v>0</v>
      </c>
      <c r="BH130" s="128">
        <f>IF($N$130="sníž. přenesená",$J$130,0)</f>
        <v>0</v>
      </c>
      <c r="BI130" s="128">
        <f>IF($N$130="nulová",$J$130,0)</f>
        <v>0</v>
      </c>
      <c r="BJ130" s="76" t="s">
        <v>21</v>
      </c>
      <c r="BK130" s="128">
        <f>ROUND($I$130*$H$130,2)</f>
        <v>0</v>
      </c>
      <c r="BL130" s="76" t="s">
        <v>161</v>
      </c>
      <c r="BM130" s="76" t="s">
        <v>675</v>
      </c>
    </row>
    <row r="131" spans="2:63" s="106" customFormat="1" ht="30.75" customHeight="1">
      <c r="B131" s="107"/>
      <c r="D131" s="108" t="s">
        <v>70</v>
      </c>
      <c r="E131" s="115" t="s">
        <v>491</v>
      </c>
      <c r="F131" s="115" t="s">
        <v>492</v>
      </c>
      <c r="J131" s="116">
        <f>$BK$131</f>
        <v>0</v>
      </c>
      <c r="L131" s="107"/>
      <c r="M131" s="111"/>
      <c r="P131" s="112">
        <f>SUM($P$132:$P$136)</f>
        <v>0</v>
      </c>
      <c r="R131" s="112">
        <f>SUM($R$132:$R$136)</f>
        <v>0.07613</v>
      </c>
      <c r="T131" s="113">
        <f>SUM($T$132:$T$136)</f>
        <v>0</v>
      </c>
      <c r="AR131" s="108" t="s">
        <v>79</v>
      </c>
      <c r="AT131" s="108" t="s">
        <v>70</v>
      </c>
      <c r="AU131" s="108" t="s">
        <v>21</v>
      </c>
      <c r="AY131" s="108" t="s">
        <v>131</v>
      </c>
      <c r="BK131" s="114">
        <f>SUM($BK$132:$BK$136)</f>
        <v>0</v>
      </c>
    </row>
    <row r="132" spans="2:65" s="6" customFormat="1" ht="15.75" customHeight="1">
      <c r="B132" s="22"/>
      <c r="C132" s="120" t="s">
        <v>248</v>
      </c>
      <c r="D132" s="120" t="s">
        <v>133</v>
      </c>
      <c r="E132" s="118" t="s">
        <v>676</v>
      </c>
      <c r="F132" s="119" t="s">
        <v>677</v>
      </c>
      <c r="G132" s="120" t="s">
        <v>232</v>
      </c>
      <c r="H132" s="121">
        <v>1</v>
      </c>
      <c r="I132" s="122"/>
      <c r="J132" s="123">
        <f>ROUND($I$132*$H$132,2)</f>
        <v>0</v>
      </c>
      <c r="K132" s="119" t="s">
        <v>137</v>
      </c>
      <c r="L132" s="22"/>
      <c r="M132" s="124"/>
      <c r="N132" s="125" t="s">
        <v>42</v>
      </c>
      <c r="P132" s="126">
        <f>$O$132*$H$132</f>
        <v>0</v>
      </c>
      <c r="Q132" s="126">
        <v>0.00013</v>
      </c>
      <c r="R132" s="126">
        <f>$Q$132*$H$132</f>
        <v>0.00013</v>
      </c>
      <c r="S132" s="126">
        <v>0</v>
      </c>
      <c r="T132" s="127">
        <f>$S$132*$H$132</f>
        <v>0</v>
      </c>
      <c r="AR132" s="76" t="s">
        <v>161</v>
      </c>
      <c r="AT132" s="76" t="s">
        <v>133</v>
      </c>
      <c r="AU132" s="76" t="s">
        <v>79</v>
      </c>
      <c r="AY132" s="76" t="s">
        <v>131</v>
      </c>
      <c r="BE132" s="128">
        <f>IF($N$132="základní",$J$132,0)</f>
        <v>0</v>
      </c>
      <c r="BF132" s="128">
        <f>IF($N$132="snížená",$J$132,0)</f>
        <v>0</v>
      </c>
      <c r="BG132" s="128">
        <f>IF($N$132="zákl. přenesená",$J$132,0)</f>
        <v>0</v>
      </c>
      <c r="BH132" s="128">
        <f>IF($N$132="sníž. přenesená",$J$132,0)</f>
        <v>0</v>
      </c>
      <c r="BI132" s="128">
        <f>IF($N$132="nulová",$J$132,0)</f>
        <v>0</v>
      </c>
      <c r="BJ132" s="76" t="s">
        <v>21</v>
      </c>
      <c r="BK132" s="128">
        <f>ROUND($I$132*$H$132,2)</f>
        <v>0</v>
      </c>
      <c r="BL132" s="76" t="s">
        <v>161</v>
      </c>
      <c r="BM132" s="76" t="s">
        <v>678</v>
      </c>
    </row>
    <row r="133" spans="2:47" s="6" customFormat="1" ht="30.75" customHeight="1">
      <c r="B133" s="22"/>
      <c r="D133" s="130" t="s">
        <v>352</v>
      </c>
      <c r="F133" s="157" t="s">
        <v>679</v>
      </c>
      <c r="L133" s="22"/>
      <c r="M133" s="48"/>
      <c r="T133" s="49"/>
      <c r="AT133" s="6" t="s">
        <v>352</v>
      </c>
      <c r="AU133" s="6" t="s">
        <v>79</v>
      </c>
    </row>
    <row r="134" spans="2:65" s="6" customFormat="1" ht="15.75" customHeight="1">
      <c r="B134" s="22"/>
      <c r="C134" s="152" t="s">
        <v>252</v>
      </c>
      <c r="D134" s="152" t="s">
        <v>194</v>
      </c>
      <c r="E134" s="144" t="s">
        <v>680</v>
      </c>
      <c r="F134" s="145" t="s">
        <v>681</v>
      </c>
      <c r="G134" s="143" t="s">
        <v>232</v>
      </c>
      <c r="H134" s="146">
        <v>1</v>
      </c>
      <c r="I134" s="147"/>
      <c r="J134" s="148">
        <f>ROUND($I$134*$H$134,2)</f>
        <v>0</v>
      </c>
      <c r="K134" s="145" t="s">
        <v>137</v>
      </c>
      <c r="L134" s="149"/>
      <c r="M134" s="150"/>
      <c r="N134" s="151" t="s">
        <v>42</v>
      </c>
      <c r="P134" s="126">
        <f>$O$134*$H$134</f>
        <v>0</v>
      </c>
      <c r="Q134" s="126">
        <v>0.076</v>
      </c>
      <c r="R134" s="126">
        <f>$Q$134*$H$134</f>
        <v>0.076</v>
      </c>
      <c r="S134" s="126">
        <v>0</v>
      </c>
      <c r="T134" s="127">
        <f>$S$134*$H$134</f>
        <v>0</v>
      </c>
      <c r="AR134" s="76" t="s">
        <v>383</v>
      </c>
      <c r="AT134" s="76" t="s">
        <v>194</v>
      </c>
      <c r="AU134" s="76" t="s">
        <v>79</v>
      </c>
      <c r="AY134" s="6" t="s">
        <v>131</v>
      </c>
      <c r="BE134" s="128">
        <f>IF($N$134="základní",$J$134,0)</f>
        <v>0</v>
      </c>
      <c r="BF134" s="128">
        <f>IF($N$134="snížená",$J$134,0)</f>
        <v>0</v>
      </c>
      <c r="BG134" s="128">
        <f>IF($N$134="zákl. přenesená",$J$134,0)</f>
        <v>0</v>
      </c>
      <c r="BH134" s="128">
        <f>IF($N$134="sníž. přenesená",$J$134,0)</f>
        <v>0</v>
      </c>
      <c r="BI134" s="128">
        <f>IF($N$134="nulová",$J$134,0)</f>
        <v>0</v>
      </c>
      <c r="BJ134" s="76" t="s">
        <v>21</v>
      </c>
      <c r="BK134" s="128">
        <f>ROUND($I$134*$H$134,2)</f>
        <v>0</v>
      </c>
      <c r="BL134" s="76" t="s">
        <v>161</v>
      </c>
      <c r="BM134" s="76" t="s">
        <v>682</v>
      </c>
    </row>
    <row r="135" spans="2:65" s="6" customFormat="1" ht="15.75" customHeight="1">
      <c r="B135" s="22"/>
      <c r="C135" s="120" t="s">
        <v>258</v>
      </c>
      <c r="D135" s="120" t="s">
        <v>133</v>
      </c>
      <c r="E135" s="118" t="s">
        <v>507</v>
      </c>
      <c r="F135" s="119" t="s">
        <v>508</v>
      </c>
      <c r="G135" s="120" t="s">
        <v>179</v>
      </c>
      <c r="H135" s="121">
        <v>0.076</v>
      </c>
      <c r="I135" s="122"/>
      <c r="J135" s="123">
        <f>ROUND($I$135*$H$135,2)</f>
        <v>0</v>
      </c>
      <c r="K135" s="119" t="s">
        <v>137</v>
      </c>
      <c r="L135" s="22"/>
      <c r="M135" s="124"/>
      <c r="N135" s="125" t="s">
        <v>42</v>
      </c>
      <c r="P135" s="126">
        <f>$O$135*$H$135</f>
        <v>0</v>
      </c>
      <c r="Q135" s="126">
        <v>0</v>
      </c>
      <c r="R135" s="126">
        <f>$Q$135*$H$135</f>
        <v>0</v>
      </c>
      <c r="S135" s="126">
        <v>0</v>
      </c>
      <c r="T135" s="127">
        <f>$S$135*$H$135</f>
        <v>0</v>
      </c>
      <c r="AR135" s="76" t="s">
        <v>161</v>
      </c>
      <c r="AT135" s="76" t="s">
        <v>133</v>
      </c>
      <c r="AU135" s="76" t="s">
        <v>79</v>
      </c>
      <c r="AY135" s="76" t="s">
        <v>131</v>
      </c>
      <c r="BE135" s="128">
        <f>IF($N$135="základní",$J$135,0)</f>
        <v>0</v>
      </c>
      <c r="BF135" s="128">
        <f>IF($N$135="snížená",$J$135,0)</f>
        <v>0</v>
      </c>
      <c r="BG135" s="128">
        <f>IF($N$135="zákl. přenesená",$J$135,0)</f>
        <v>0</v>
      </c>
      <c r="BH135" s="128">
        <f>IF($N$135="sníž. přenesená",$J$135,0)</f>
        <v>0</v>
      </c>
      <c r="BI135" s="128">
        <f>IF($N$135="nulová",$J$135,0)</f>
        <v>0</v>
      </c>
      <c r="BJ135" s="76" t="s">
        <v>21</v>
      </c>
      <c r="BK135" s="128">
        <f>ROUND($I$135*$H$135,2)</f>
        <v>0</v>
      </c>
      <c r="BL135" s="76" t="s">
        <v>161</v>
      </c>
      <c r="BM135" s="76" t="s">
        <v>683</v>
      </c>
    </row>
    <row r="136" spans="2:65" s="6" customFormat="1" ht="15.75" customHeight="1">
      <c r="B136" s="22"/>
      <c r="C136" s="120" t="s">
        <v>360</v>
      </c>
      <c r="D136" s="120" t="s">
        <v>133</v>
      </c>
      <c r="E136" s="118" t="s">
        <v>511</v>
      </c>
      <c r="F136" s="119" t="s">
        <v>512</v>
      </c>
      <c r="G136" s="120" t="s">
        <v>179</v>
      </c>
      <c r="H136" s="121">
        <v>0.076</v>
      </c>
      <c r="I136" s="122"/>
      <c r="J136" s="123">
        <f>ROUND($I$136*$H$136,2)</f>
        <v>0</v>
      </c>
      <c r="K136" s="119" t="s">
        <v>137</v>
      </c>
      <c r="L136" s="22"/>
      <c r="M136" s="124"/>
      <c r="N136" s="125" t="s">
        <v>42</v>
      </c>
      <c r="P136" s="126">
        <f>$O$136*$H$136</f>
        <v>0</v>
      </c>
      <c r="Q136" s="126">
        <v>0</v>
      </c>
      <c r="R136" s="126">
        <f>$Q$136*$H$136</f>
        <v>0</v>
      </c>
      <c r="S136" s="126">
        <v>0</v>
      </c>
      <c r="T136" s="127">
        <f>$S$136*$H$136</f>
        <v>0</v>
      </c>
      <c r="AR136" s="76" t="s">
        <v>161</v>
      </c>
      <c r="AT136" s="76" t="s">
        <v>133</v>
      </c>
      <c r="AU136" s="76" t="s">
        <v>79</v>
      </c>
      <c r="AY136" s="76" t="s">
        <v>131</v>
      </c>
      <c r="BE136" s="128">
        <f>IF($N$136="základní",$J$136,0)</f>
        <v>0</v>
      </c>
      <c r="BF136" s="128">
        <f>IF($N$136="snížená",$J$136,0)</f>
        <v>0</v>
      </c>
      <c r="BG136" s="128">
        <f>IF($N$136="zákl. přenesená",$J$136,0)</f>
        <v>0</v>
      </c>
      <c r="BH136" s="128">
        <f>IF($N$136="sníž. přenesená",$J$136,0)</f>
        <v>0</v>
      </c>
      <c r="BI136" s="128">
        <f>IF($N$136="nulová",$J$136,0)</f>
        <v>0</v>
      </c>
      <c r="BJ136" s="76" t="s">
        <v>21</v>
      </c>
      <c r="BK136" s="128">
        <f>ROUND($I$136*$H$136,2)</f>
        <v>0</v>
      </c>
      <c r="BL136" s="76" t="s">
        <v>161</v>
      </c>
      <c r="BM136" s="76" t="s">
        <v>684</v>
      </c>
    </row>
    <row r="137" spans="2:63" s="106" customFormat="1" ht="30.75" customHeight="1">
      <c r="B137" s="107"/>
      <c r="D137" s="108" t="s">
        <v>70</v>
      </c>
      <c r="E137" s="115" t="s">
        <v>530</v>
      </c>
      <c r="F137" s="115" t="s">
        <v>531</v>
      </c>
      <c r="J137" s="116">
        <f>$BK$137</f>
        <v>0</v>
      </c>
      <c r="L137" s="107"/>
      <c r="M137" s="111"/>
      <c r="P137" s="112">
        <f>SUM($P$138:$P$147)</f>
        <v>0</v>
      </c>
      <c r="R137" s="112">
        <f>SUM($R$138:$R$147)</f>
        <v>0.03480182</v>
      </c>
      <c r="T137" s="113">
        <f>SUM($T$138:$T$147)</f>
        <v>0.028658000000000003</v>
      </c>
      <c r="AR137" s="108" t="s">
        <v>79</v>
      </c>
      <c r="AT137" s="108" t="s">
        <v>70</v>
      </c>
      <c r="AU137" s="108" t="s">
        <v>21</v>
      </c>
      <c r="AY137" s="108" t="s">
        <v>131</v>
      </c>
      <c r="BK137" s="114">
        <f>SUM($BK$138:$BK$147)</f>
        <v>0</v>
      </c>
    </row>
    <row r="138" spans="2:65" s="6" customFormat="1" ht="15.75" customHeight="1">
      <c r="B138" s="22"/>
      <c r="C138" s="120" t="s">
        <v>365</v>
      </c>
      <c r="D138" s="120" t="s">
        <v>133</v>
      </c>
      <c r="E138" s="118" t="s">
        <v>685</v>
      </c>
      <c r="F138" s="119" t="s">
        <v>686</v>
      </c>
      <c r="G138" s="120" t="s">
        <v>144</v>
      </c>
      <c r="H138" s="121">
        <v>2.047</v>
      </c>
      <c r="I138" s="122"/>
      <c r="J138" s="123">
        <f>ROUND($I$138*$H$138,2)</f>
        <v>0</v>
      </c>
      <c r="K138" s="119" t="s">
        <v>137</v>
      </c>
      <c r="L138" s="22"/>
      <c r="M138" s="124"/>
      <c r="N138" s="125" t="s">
        <v>42</v>
      </c>
      <c r="P138" s="126">
        <f>$O$138*$H$138</f>
        <v>0</v>
      </c>
      <c r="Q138" s="126">
        <v>0</v>
      </c>
      <c r="R138" s="126">
        <f>$Q$138*$H$138</f>
        <v>0</v>
      </c>
      <c r="S138" s="126">
        <v>0.014</v>
      </c>
      <c r="T138" s="127">
        <f>$S$138*$H$138</f>
        <v>0.028658000000000003</v>
      </c>
      <c r="AR138" s="76" t="s">
        <v>161</v>
      </c>
      <c r="AT138" s="76" t="s">
        <v>133</v>
      </c>
      <c r="AU138" s="76" t="s">
        <v>79</v>
      </c>
      <c r="AY138" s="76" t="s">
        <v>131</v>
      </c>
      <c r="BE138" s="128">
        <f>IF($N$138="základní",$J$138,0)</f>
        <v>0</v>
      </c>
      <c r="BF138" s="128">
        <f>IF($N$138="snížená",$J$138,0)</f>
        <v>0</v>
      </c>
      <c r="BG138" s="128">
        <f>IF($N$138="zákl. přenesená",$J$138,0)</f>
        <v>0</v>
      </c>
      <c r="BH138" s="128">
        <f>IF($N$138="sníž. přenesená",$J$138,0)</f>
        <v>0</v>
      </c>
      <c r="BI138" s="128">
        <f>IF($N$138="nulová",$J$138,0)</f>
        <v>0</v>
      </c>
      <c r="BJ138" s="76" t="s">
        <v>21</v>
      </c>
      <c r="BK138" s="128">
        <f>ROUND($I$138*$H$138,2)</f>
        <v>0</v>
      </c>
      <c r="BL138" s="76" t="s">
        <v>161</v>
      </c>
      <c r="BM138" s="76" t="s">
        <v>687</v>
      </c>
    </row>
    <row r="139" spans="2:51" s="6" customFormat="1" ht="15.75" customHeight="1">
      <c r="B139" s="129"/>
      <c r="D139" s="130" t="s">
        <v>140</v>
      </c>
      <c r="E139" s="131"/>
      <c r="F139" s="131" t="s">
        <v>688</v>
      </c>
      <c r="H139" s="132">
        <v>2.047</v>
      </c>
      <c r="L139" s="129"/>
      <c r="M139" s="133"/>
      <c r="T139" s="134"/>
      <c r="AT139" s="135" t="s">
        <v>140</v>
      </c>
      <c r="AU139" s="135" t="s">
        <v>79</v>
      </c>
      <c r="AV139" s="135" t="s">
        <v>79</v>
      </c>
      <c r="AW139" s="135" t="s">
        <v>103</v>
      </c>
      <c r="AX139" s="135" t="s">
        <v>21</v>
      </c>
      <c r="AY139" s="135" t="s">
        <v>131</v>
      </c>
    </row>
    <row r="140" spans="2:65" s="6" customFormat="1" ht="15.75" customHeight="1">
      <c r="B140" s="22"/>
      <c r="C140" s="117" t="s">
        <v>370</v>
      </c>
      <c r="D140" s="117" t="s">
        <v>133</v>
      </c>
      <c r="E140" s="118" t="s">
        <v>689</v>
      </c>
      <c r="F140" s="119" t="s">
        <v>690</v>
      </c>
      <c r="G140" s="120" t="s">
        <v>144</v>
      </c>
      <c r="H140" s="121">
        <v>1.145</v>
      </c>
      <c r="I140" s="122"/>
      <c r="J140" s="123">
        <f>ROUND($I$140*$H$140,2)</f>
        <v>0</v>
      </c>
      <c r="K140" s="119" t="s">
        <v>137</v>
      </c>
      <c r="L140" s="22"/>
      <c r="M140" s="124"/>
      <c r="N140" s="125" t="s">
        <v>42</v>
      </c>
      <c r="P140" s="126">
        <f>$O$140*$H$140</f>
        <v>0</v>
      </c>
      <c r="Q140" s="126">
        <v>0.0218</v>
      </c>
      <c r="R140" s="126">
        <f>$Q$140*$H$140</f>
        <v>0.024961</v>
      </c>
      <c r="S140" s="126">
        <v>0</v>
      </c>
      <c r="T140" s="127">
        <f>$S$140*$H$140</f>
        <v>0</v>
      </c>
      <c r="AR140" s="76" t="s">
        <v>161</v>
      </c>
      <c r="AT140" s="76" t="s">
        <v>133</v>
      </c>
      <c r="AU140" s="76" t="s">
        <v>79</v>
      </c>
      <c r="AY140" s="6" t="s">
        <v>131</v>
      </c>
      <c r="BE140" s="128">
        <f>IF($N$140="základní",$J$140,0)</f>
        <v>0</v>
      </c>
      <c r="BF140" s="128">
        <f>IF($N$140="snížená",$J$140,0)</f>
        <v>0</v>
      </c>
      <c r="BG140" s="128">
        <f>IF($N$140="zákl. přenesená",$J$140,0)</f>
        <v>0</v>
      </c>
      <c r="BH140" s="128">
        <f>IF($N$140="sníž. přenesená",$J$140,0)</f>
        <v>0</v>
      </c>
      <c r="BI140" s="128">
        <f>IF($N$140="nulová",$J$140,0)</f>
        <v>0</v>
      </c>
      <c r="BJ140" s="76" t="s">
        <v>21</v>
      </c>
      <c r="BK140" s="128">
        <f>ROUND($I$140*$H$140,2)</f>
        <v>0</v>
      </c>
      <c r="BL140" s="76" t="s">
        <v>161</v>
      </c>
      <c r="BM140" s="76" t="s">
        <v>691</v>
      </c>
    </row>
    <row r="141" spans="2:47" s="6" customFormat="1" ht="30.75" customHeight="1">
      <c r="B141" s="22"/>
      <c r="D141" s="130" t="s">
        <v>352</v>
      </c>
      <c r="F141" s="157" t="s">
        <v>692</v>
      </c>
      <c r="L141" s="22"/>
      <c r="M141" s="48"/>
      <c r="T141" s="49"/>
      <c r="AT141" s="6" t="s">
        <v>352</v>
      </c>
      <c r="AU141" s="6" t="s">
        <v>79</v>
      </c>
    </row>
    <row r="142" spans="2:51" s="6" customFormat="1" ht="15.75" customHeight="1">
      <c r="B142" s="129"/>
      <c r="D142" s="136" t="s">
        <v>140</v>
      </c>
      <c r="E142" s="135"/>
      <c r="F142" s="131" t="s">
        <v>693</v>
      </c>
      <c r="H142" s="132">
        <v>1.145</v>
      </c>
      <c r="L142" s="129"/>
      <c r="M142" s="133"/>
      <c r="T142" s="134"/>
      <c r="AT142" s="135" t="s">
        <v>140</v>
      </c>
      <c r="AU142" s="135" t="s">
        <v>79</v>
      </c>
      <c r="AV142" s="135" t="s">
        <v>79</v>
      </c>
      <c r="AW142" s="135" t="s">
        <v>103</v>
      </c>
      <c r="AX142" s="135" t="s">
        <v>21</v>
      </c>
      <c r="AY142" s="135" t="s">
        <v>131</v>
      </c>
    </row>
    <row r="143" spans="2:65" s="6" customFormat="1" ht="15.75" customHeight="1">
      <c r="B143" s="22"/>
      <c r="C143" s="117" t="s">
        <v>374</v>
      </c>
      <c r="D143" s="117" t="s">
        <v>133</v>
      </c>
      <c r="E143" s="118" t="s">
        <v>694</v>
      </c>
      <c r="F143" s="119" t="s">
        <v>695</v>
      </c>
      <c r="G143" s="120" t="s">
        <v>144</v>
      </c>
      <c r="H143" s="121">
        <v>0.902</v>
      </c>
      <c r="I143" s="122"/>
      <c r="J143" s="123">
        <f>ROUND($I$143*$H$143,2)</f>
        <v>0</v>
      </c>
      <c r="K143" s="119" t="s">
        <v>137</v>
      </c>
      <c r="L143" s="22"/>
      <c r="M143" s="124"/>
      <c r="N143" s="125" t="s">
        <v>42</v>
      </c>
      <c r="P143" s="126">
        <f>$O$143*$H$143</f>
        <v>0</v>
      </c>
      <c r="Q143" s="126">
        <v>0.01091</v>
      </c>
      <c r="R143" s="126">
        <f>$Q$143*$H$143</f>
        <v>0.00984082</v>
      </c>
      <c r="S143" s="126">
        <v>0</v>
      </c>
      <c r="T143" s="127">
        <f>$S$143*$H$143</f>
        <v>0</v>
      </c>
      <c r="AR143" s="76" t="s">
        <v>161</v>
      </c>
      <c r="AT143" s="76" t="s">
        <v>133</v>
      </c>
      <c r="AU143" s="76" t="s">
        <v>79</v>
      </c>
      <c r="AY143" s="6" t="s">
        <v>131</v>
      </c>
      <c r="BE143" s="128">
        <f>IF($N$143="základní",$J$143,0)</f>
        <v>0</v>
      </c>
      <c r="BF143" s="128">
        <f>IF($N$143="snížená",$J$143,0)</f>
        <v>0</v>
      </c>
      <c r="BG143" s="128">
        <f>IF($N$143="zákl. přenesená",$J$143,0)</f>
        <v>0</v>
      </c>
      <c r="BH143" s="128">
        <f>IF($N$143="sníž. přenesená",$J$143,0)</f>
        <v>0</v>
      </c>
      <c r="BI143" s="128">
        <f>IF($N$143="nulová",$J$143,0)</f>
        <v>0</v>
      </c>
      <c r="BJ143" s="76" t="s">
        <v>21</v>
      </c>
      <c r="BK143" s="128">
        <f>ROUND($I$143*$H$143,2)</f>
        <v>0</v>
      </c>
      <c r="BL143" s="76" t="s">
        <v>161</v>
      </c>
      <c r="BM143" s="76" t="s">
        <v>696</v>
      </c>
    </row>
    <row r="144" spans="2:47" s="6" customFormat="1" ht="30.75" customHeight="1">
      <c r="B144" s="22"/>
      <c r="D144" s="130" t="s">
        <v>352</v>
      </c>
      <c r="F144" s="157" t="s">
        <v>697</v>
      </c>
      <c r="L144" s="22"/>
      <c r="M144" s="48"/>
      <c r="T144" s="49"/>
      <c r="AT144" s="6" t="s">
        <v>352</v>
      </c>
      <c r="AU144" s="6" t="s">
        <v>79</v>
      </c>
    </row>
    <row r="145" spans="2:51" s="6" customFormat="1" ht="15.75" customHeight="1">
      <c r="B145" s="129"/>
      <c r="D145" s="136" t="s">
        <v>140</v>
      </c>
      <c r="E145" s="135"/>
      <c r="F145" s="131" t="s">
        <v>698</v>
      </c>
      <c r="H145" s="132">
        <v>0.902</v>
      </c>
      <c r="L145" s="129"/>
      <c r="M145" s="133"/>
      <c r="T145" s="134"/>
      <c r="AT145" s="135" t="s">
        <v>140</v>
      </c>
      <c r="AU145" s="135" t="s">
        <v>79</v>
      </c>
      <c r="AV145" s="135" t="s">
        <v>79</v>
      </c>
      <c r="AW145" s="135" t="s">
        <v>103</v>
      </c>
      <c r="AX145" s="135" t="s">
        <v>21</v>
      </c>
      <c r="AY145" s="135" t="s">
        <v>131</v>
      </c>
    </row>
    <row r="146" spans="2:65" s="6" customFormat="1" ht="15.75" customHeight="1">
      <c r="B146" s="22"/>
      <c r="C146" s="117" t="s">
        <v>379</v>
      </c>
      <c r="D146" s="117" t="s">
        <v>133</v>
      </c>
      <c r="E146" s="118" t="s">
        <v>543</v>
      </c>
      <c r="F146" s="119" t="s">
        <v>544</v>
      </c>
      <c r="G146" s="120" t="s">
        <v>179</v>
      </c>
      <c r="H146" s="121">
        <v>0.035</v>
      </c>
      <c r="I146" s="122"/>
      <c r="J146" s="123">
        <f>ROUND($I$146*$H$146,2)</f>
        <v>0</v>
      </c>
      <c r="K146" s="119" t="s">
        <v>137</v>
      </c>
      <c r="L146" s="22"/>
      <c r="M146" s="124"/>
      <c r="N146" s="125" t="s">
        <v>42</v>
      </c>
      <c r="P146" s="126">
        <f>$O$146*$H$146</f>
        <v>0</v>
      </c>
      <c r="Q146" s="126">
        <v>0</v>
      </c>
      <c r="R146" s="126">
        <f>$Q$146*$H$146</f>
        <v>0</v>
      </c>
      <c r="S146" s="126">
        <v>0</v>
      </c>
      <c r="T146" s="127">
        <f>$S$146*$H$146</f>
        <v>0</v>
      </c>
      <c r="AR146" s="76" t="s">
        <v>161</v>
      </c>
      <c r="AT146" s="76" t="s">
        <v>133</v>
      </c>
      <c r="AU146" s="76" t="s">
        <v>79</v>
      </c>
      <c r="AY146" s="6" t="s">
        <v>131</v>
      </c>
      <c r="BE146" s="128">
        <f>IF($N$146="základní",$J$146,0)</f>
        <v>0</v>
      </c>
      <c r="BF146" s="128">
        <f>IF($N$146="snížená",$J$146,0)</f>
        <v>0</v>
      </c>
      <c r="BG146" s="128">
        <f>IF($N$146="zákl. přenesená",$J$146,0)</f>
        <v>0</v>
      </c>
      <c r="BH146" s="128">
        <f>IF($N$146="sníž. přenesená",$J$146,0)</f>
        <v>0</v>
      </c>
      <c r="BI146" s="128">
        <f>IF($N$146="nulová",$J$146,0)</f>
        <v>0</v>
      </c>
      <c r="BJ146" s="76" t="s">
        <v>21</v>
      </c>
      <c r="BK146" s="128">
        <f>ROUND($I$146*$H$146,2)</f>
        <v>0</v>
      </c>
      <c r="BL146" s="76" t="s">
        <v>161</v>
      </c>
      <c r="BM146" s="76" t="s">
        <v>699</v>
      </c>
    </row>
    <row r="147" spans="2:65" s="6" customFormat="1" ht="15.75" customHeight="1">
      <c r="B147" s="22"/>
      <c r="C147" s="120" t="s">
        <v>383</v>
      </c>
      <c r="D147" s="120" t="s">
        <v>133</v>
      </c>
      <c r="E147" s="118" t="s">
        <v>547</v>
      </c>
      <c r="F147" s="119" t="s">
        <v>548</v>
      </c>
      <c r="G147" s="120" t="s">
        <v>179</v>
      </c>
      <c r="H147" s="121">
        <v>0.035</v>
      </c>
      <c r="I147" s="122"/>
      <c r="J147" s="123">
        <f>ROUND($I$147*$H$147,2)</f>
        <v>0</v>
      </c>
      <c r="K147" s="119" t="s">
        <v>137</v>
      </c>
      <c r="L147" s="22"/>
      <c r="M147" s="124"/>
      <c r="N147" s="153" t="s">
        <v>42</v>
      </c>
      <c r="O147" s="154"/>
      <c r="P147" s="155">
        <f>$O$147*$H$147</f>
        <v>0</v>
      </c>
      <c r="Q147" s="155">
        <v>0</v>
      </c>
      <c r="R147" s="155">
        <f>$Q$147*$H$147</f>
        <v>0</v>
      </c>
      <c r="S147" s="155">
        <v>0</v>
      </c>
      <c r="T147" s="156">
        <f>$S$147*$H$147</f>
        <v>0</v>
      </c>
      <c r="AR147" s="76" t="s">
        <v>161</v>
      </c>
      <c r="AT147" s="76" t="s">
        <v>133</v>
      </c>
      <c r="AU147" s="76" t="s">
        <v>79</v>
      </c>
      <c r="AY147" s="76" t="s">
        <v>131</v>
      </c>
      <c r="BE147" s="128">
        <f>IF($N$147="základní",$J$147,0)</f>
        <v>0</v>
      </c>
      <c r="BF147" s="128">
        <f>IF($N$147="snížená",$J$147,0)</f>
        <v>0</v>
      </c>
      <c r="BG147" s="128">
        <f>IF($N$147="zákl. přenesená",$J$147,0)</f>
        <v>0</v>
      </c>
      <c r="BH147" s="128">
        <f>IF($N$147="sníž. přenesená",$J$147,0)</f>
        <v>0</v>
      </c>
      <c r="BI147" s="128">
        <f>IF($N$147="nulová",$J$147,0)</f>
        <v>0</v>
      </c>
      <c r="BJ147" s="76" t="s">
        <v>21</v>
      </c>
      <c r="BK147" s="128">
        <f>ROUND($I$147*$H$147,2)</f>
        <v>0</v>
      </c>
      <c r="BL147" s="76" t="s">
        <v>161</v>
      </c>
      <c r="BM147" s="76" t="s">
        <v>700</v>
      </c>
    </row>
    <row r="148" spans="2:12" s="6" customFormat="1" ht="7.5" customHeight="1">
      <c r="B148" s="36"/>
      <c r="C148" s="37"/>
      <c r="D148" s="37"/>
      <c r="E148" s="37"/>
      <c r="F148" s="37"/>
      <c r="G148" s="37"/>
      <c r="H148" s="37"/>
      <c r="I148" s="37"/>
      <c r="J148" s="37"/>
      <c r="K148" s="37"/>
      <c r="L148" s="22"/>
    </row>
    <row r="228" s="2" customFormat="1" ht="14.25" customHeight="1"/>
  </sheetData>
  <sheetProtection/>
  <autoFilter ref="C88:K88"/>
  <mergeCells count="9">
    <mergeCell ref="E81:H81"/>
    <mergeCell ref="G1:H1"/>
    <mergeCell ref="L2:V2"/>
    <mergeCell ref="E7:H7"/>
    <mergeCell ref="E9:H9"/>
    <mergeCell ref="E24:H24"/>
    <mergeCell ref="E45:H45"/>
    <mergeCell ref="E47:H47"/>
    <mergeCell ref="E79:H79"/>
  </mergeCells>
  <hyperlinks>
    <hyperlink ref="F1:G1" location="C2" tooltip="Krycí list soupisu" display="1) Krycí list soupisu"/>
    <hyperlink ref="G1:H1" location="C54" tooltip="Rekapitulace" display="2) Rekapitulace"/>
    <hyperlink ref="J1" location="C88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landscape" paperSize="9" scale="95" r:id="rId2"/>
  <headerFooter alignWithMargins="0"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03"/>
      <c r="C1" s="203"/>
      <c r="D1" s="202" t="s">
        <v>1</v>
      </c>
      <c r="E1" s="203"/>
      <c r="F1" s="204" t="s">
        <v>843</v>
      </c>
      <c r="G1" s="209" t="s">
        <v>844</v>
      </c>
      <c r="H1" s="209"/>
      <c r="I1" s="203"/>
      <c r="J1" s="204" t="s">
        <v>845</v>
      </c>
      <c r="K1" s="202" t="s">
        <v>95</v>
      </c>
      <c r="L1" s="204" t="s">
        <v>846</v>
      </c>
      <c r="M1" s="204"/>
      <c r="N1" s="204"/>
      <c r="O1" s="204"/>
      <c r="P1" s="204"/>
      <c r="Q1" s="204"/>
      <c r="R1" s="204"/>
      <c r="S1" s="204"/>
      <c r="T1" s="204"/>
      <c r="U1" s="200"/>
      <c r="V1" s="20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197" t="s">
        <v>5</v>
      </c>
      <c r="M2" s="167"/>
      <c r="N2" s="167"/>
      <c r="O2" s="167"/>
      <c r="P2" s="167"/>
      <c r="Q2" s="167"/>
      <c r="R2" s="167"/>
      <c r="S2" s="167"/>
      <c r="T2" s="167"/>
      <c r="U2" s="167"/>
      <c r="V2" s="167"/>
      <c r="AT2" s="2" t="s">
        <v>91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79</v>
      </c>
    </row>
    <row r="4" spans="2:46" s="2" customFormat="1" ht="37.5" customHeight="1">
      <c r="B4" s="10"/>
      <c r="D4" s="11" t="s">
        <v>96</v>
      </c>
      <c r="K4" s="12"/>
      <c r="M4" s="13" t="s">
        <v>10</v>
      </c>
      <c r="AT4" s="2" t="s">
        <v>3</v>
      </c>
    </row>
    <row r="5" spans="2:11" s="2" customFormat="1" ht="7.5" customHeight="1">
      <c r="B5" s="10"/>
      <c r="K5" s="12"/>
    </row>
    <row r="6" spans="2:11" s="2" customFormat="1" ht="15.75" customHeight="1">
      <c r="B6" s="10"/>
      <c r="D6" s="18" t="s">
        <v>16</v>
      </c>
      <c r="K6" s="12"/>
    </row>
    <row r="7" spans="2:11" s="2" customFormat="1" ht="15.75" customHeight="1">
      <c r="B7" s="10"/>
      <c r="E7" s="198" t="str">
        <f>'Rekapitulace stavby'!$K$6</f>
        <v>Pavilon Smetanova</v>
      </c>
      <c r="F7" s="167"/>
      <c r="G7" s="167"/>
      <c r="H7" s="167"/>
      <c r="K7" s="12"/>
    </row>
    <row r="8" spans="2:11" s="6" customFormat="1" ht="15.75" customHeight="1">
      <c r="B8" s="22"/>
      <c r="D8" s="18" t="s">
        <v>97</v>
      </c>
      <c r="K8" s="25"/>
    </row>
    <row r="9" spans="2:11" s="6" customFormat="1" ht="37.5" customHeight="1">
      <c r="B9" s="22"/>
      <c r="E9" s="183" t="s">
        <v>701</v>
      </c>
      <c r="F9" s="168"/>
      <c r="G9" s="168"/>
      <c r="H9" s="168"/>
      <c r="K9" s="25"/>
    </row>
    <row r="10" spans="2:11" s="6" customFormat="1" ht="14.25" customHeight="1">
      <c r="B10" s="22"/>
      <c r="K10" s="25"/>
    </row>
    <row r="11" spans="2:11" s="6" customFormat="1" ht="15" customHeight="1">
      <c r="B11" s="22"/>
      <c r="D11" s="18" t="s">
        <v>19</v>
      </c>
      <c r="F11" s="16"/>
      <c r="I11" s="18" t="s">
        <v>20</v>
      </c>
      <c r="J11" s="16"/>
      <c r="K11" s="25"/>
    </row>
    <row r="12" spans="2:11" s="6" customFormat="1" ht="15" customHeight="1">
      <c r="B12" s="22"/>
      <c r="D12" s="18" t="s">
        <v>22</v>
      </c>
      <c r="F12" s="16" t="s">
        <v>23</v>
      </c>
      <c r="I12" s="18" t="s">
        <v>24</v>
      </c>
      <c r="J12" s="45" t="str">
        <f>'Rekapitulace stavby'!$AN$8</f>
        <v>14.04.2018</v>
      </c>
      <c r="K12" s="25"/>
    </row>
    <row r="13" spans="2:11" s="6" customFormat="1" ht="12" customHeight="1">
      <c r="B13" s="22"/>
      <c r="K13" s="25"/>
    </row>
    <row r="14" spans="2:11" s="6" customFormat="1" ht="15" customHeight="1">
      <c r="B14" s="22"/>
      <c r="D14" s="18" t="s">
        <v>28</v>
      </c>
      <c r="I14" s="18" t="s">
        <v>29</v>
      </c>
      <c r="J14" s="16"/>
      <c r="K14" s="25"/>
    </row>
    <row r="15" spans="2:11" s="6" customFormat="1" ht="18.75" customHeight="1">
      <c r="B15" s="22"/>
      <c r="E15" s="16" t="s">
        <v>30</v>
      </c>
      <c r="I15" s="18" t="s">
        <v>31</v>
      </c>
      <c r="J15" s="16"/>
      <c r="K15" s="25"/>
    </row>
    <row r="16" spans="2:11" s="6" customFormat="1" ht="7.5" customHeight="1">
      <c r="B16" s="22"/>
      <c r="K16" s="25"/>
    </row>
    <row r="17" spans="2:11" s="6" customFormat="1" ht="15" customHeight="1">
      <c r="B17" s="22"/>
      <c r="D17" s="18" t="s">
        <v>32</v>
      </c>
      <c r="I17" s="18" t="s">
        <v>29</v>
      </c>
      <c r="J17" s="16">
        <f>IF('Rekapitulace stavby'!$AN$13="Vyplň údaj","",IF('Rekapitulace stavby'!$AN$13="","",'Rekapitulace stavby'!$AN$13))</f>
      </c>
      <c r="K17" s="25"/>
    </row>
    <row r="18" spans="2:11" s="6" customFormat="1" ht="18.75" customHeight="1">
      <c r="B18" s="22"/>
      <c r="E18" s="16">
        <f>IF('Rekapitulace stavby'!$E$14="Vyplň údaj","",IF('Rekapitulace stavby'!$E$14="","",'Rekapitulace stavby'!$E$14))</f>
      </c>
      <c r="I18" s="18" t="s">
        <v>31</v>
      </c>
      <c r="J18" s="16">
        <f>IF('Rekapitulace stavby'!$AN$14="Vyplň údaj","",IF('Rekapitulace stavby'!$AN$14="","",'Rekapitulace stavby'!$AN$14))</f>
      </c>
      <c r="K18" s="25"/>
    </row>
    <row r="19" spans="2:11" s="6" customFormat="1" ht="7.5" customHeight="1">
      <c r="B19" s="22"/>
      <c r="K19" s="25"/>
    </row>
    <row r="20" spans="2:11" s="6" customFormat="1" ht="15" customHeight="1">
      <c r="B20" s="22"/>
      <c r="D20" s="18" t="s">
        <v>34</v>
      </c>
      <c r="I20" s="18" t="s">
        <v>29</v>
      </c>
      <c r="J20" s="16">
        <f>IF('Rekapitulace stavby'!$AN$16="","",'Rekapitulace stavby'!$AN$16)</f>
      </c>
      <c r="K20" s="25"/>
    </row>
    <row r="21" spans="2:11" s="6" customFormat="1" ht="18.75" customHeight="1">
      <c r="B21" s="22"/>
      <c r="E21" s="16" t="str">
        <f>IF('Rekapitulace stavby'!$E$17="","",'Rekapitulace stavby'!$E$17)</f>
        <v> </v>
      </c>
      <c r="I21" s="18" t="s">
        <v>31</v>
      </c>
      <c r="J21" s="16">
        <f>IF('Rekapitulace stavby'!$AN$17="","",'Rekapitulace stavby'!$AN$17)</f>
      </c>
      <c r="K21" s="25"/>
    </row>
    <row r="22" spans="2:11" s="6" customFormat="1" ht="7.5" customHeight="1">
      <c r="B22" s="22"/>
      <c r="K22" s="25"/>
    </row>
    <row r="23" spans="2:11" s="6" customFormat="1" ht="15" customHeight="1">
      <c r="B23" s="22"/>
      <c r="D23" s="18" t="s">
        <v>36</v>
      </c>
      <c r="K23" s="25"/>
    </row>
    <row r="24" spans="2:11" s="76" customFormat="1" ht="15.75" customHeight="1">
      <c r="B24" s="77"/>
      <c r="E24" s="173"/>
      <c r="F24" s="199"/>
      <c r="G24" s="199"/>
      <c r="H24" s="199"/>
      <c r="K24" s="78"/>
    </row>
    <row r="25" spans="2:11" s="6" customFormat="1" ht="7.5" customHeight="1">
      <c r="B25" s="22"/>
      <c r="K25" s="25"/>
    </row>
    <row r="26" spans="2:11" s="6" customFormat="1" ht="7.5" customHeight="1">
      <c r="B26" s="22"/>
      <c r="D26" s="46"/>
      <c r="E26" s="46"/>
      <c r="F26" s="46"/>
      <c r="G26" s="46"/>
      <c r="H26" s="46"/>
      <c r="I26" s="46"/>
      <c r="J26" s="46"/>
      <c r="K26" s="79"/>
    </row>
    <row r="27" spans="2:11" s="6" customFormat="1" ht="26.25" customHeight="1">
      <c r="B27" s="22"/>
      <c r="D27" s="80" t="s">
        <v>37</v>
      </c>
      <c r="J27" s="57">
        <f>ROUND($J$82,2)</f>
        <v>0</v>
      </c>
      <c r="K27" s="25"/>
    </row>
    <row r="28" spans="2:11" s="6" customFormat="1" ht="7.5" customHeight="1">
      <c r="B28" s="22"/>
      <c r="D28" s="46"/>
      <c r="E28" s="46"/>
      <c r="F28" s="46"/>
      <c r="G28" s="46"/>
      <c r="H28" s="46"/>
      <c r="I28" s="46"/>
      <c r="J28" s="46"/>
      <c r="K28" s="79"/>
    </row>
    <row r="29" spans="2:11" s="6" customFormat="1" ht="15" customHeight="1">
      <c r="B29" s="22"/>
      <c r="F29" s="26" t="s">
        <v>39</v>
      </c>
      <c r="I29" s="26" t="s">
        <v>38</v>
      </c>
      <c r="J29" s="26" t="s">
        <v>40</v>
      </c>
      <c r="K29" s="25"/>
    </row>
    <row r="30" spans="2:11" s="6" customFormat="1" ht="15" customHeight="1">
      <c r="B30" s="22"/>
      <c r="D30" s="28" t="s">
        <v>41</v>
      </c>
      <c r="E30" s="28" t="s">
        <v>42</v>
      </c>
      <c r="F30" s="81">
        <f>ROUND(SUM($BE$82:$BE$105),2)</f>
        <v>0</v>
      </c>
      <c r="I30" s="82">
        <v>0.21</v>
      </c>
      <c r="J30" s="81">
        <f>ROUND(ROUND((SUM($BE$82:$BE$105)),2)*$I$30,2)</f>
        <v>0</v>
      </c>
      <c r="K30" s="25"/>
    </row>
    <row r="31" spans="2:11" s="6" customFormat="1" ht="15" customHeight="1">
      <c r="B31" s="22"/>
      <c r="E31" s="28" t="s">
        <v>43</v>
      </c>
      <c r="F31" s="81">
        <f>ROUND(SUM($BF$82:$BF$105),2)</f>
        <v>0</v>
      </c>
      <c r="I31" s="82">
        <v>0.15</v>
      </c>
      <c r="J31" s="81">
        <f>ROUND(ROUND((SUM($BF$82:$BF$105)),2)*$I$31,2)</f>
        <v>0</v>
      </c>
      <c r="K31" s="25"/>
    </row>
    <row r="32" spans="2:11" s="6" customFormat="1" ht="15" customHeight="1" hidden="1">
      <c r="B32" s="22"/>
      <c r="E32" s="28" t="s">
        <v>44</v>
      </c>
      <c r="F32" s="81">
        <f>ROUND(SUM($BG$82:$BG$105),2)</f>
        <v>0</v>
      </c>
      <c r="I32" s="82">
        <v>0.21</v>
      </c>
      <c r="J32" s="81">
        <v>0</v>
      </c>
      <c r="K32" s="25"/>
    </row>
    <row r="33" spans="2:11" s="6" customFormat="1" ht="15" customHeight="1" hidden="1">
      <c r="B33" s="22"/>
      <c r="E33" s="28" t="s">
        <v>45</v>
      </c>
      <c r="F33" s="81">
        <f>ROUND(SUM($BH$82:$BH$105),2)</f>
        <v>0</v>
      </c>
      <c r="I33" s="82">
        <v>0.15</v>
      </c>
      <c r="J33" s="81">
        <v>0</v>
      </c>
      <c r="K33" s="25"/>
    </row>
    <row r="34" spans="2:11" s="6" customFormat="1" ht="15" customHeight="1" hidden="1">
      <c r="B34" s="22"/>
      <c r="E34" s="28" t="s">
        <v>46</v>
      </c>
      <c r="F34" s="81">
        <f>ROUND(SUM($BI$82:$BI$105),2)</f>
        <v>0</v>
      </c>
      <c r="I34" s="82">
        <v>0</v>
      </c>
      <c r="J34" s="81">
        <v>0</v>
      </c>
      <c r="K34" s="25"/>
    </row>
    <row r="35" spans="2:11" s="6" customFormat="1" ht="7.5" customHeight="1">
      <c r="B35" s="22"/>
      <c r="K35" s="25"/>
    </row>
    <row r="36" spans="2:11" s="6" customFormat="1" ht="26.25" customHeight="1">
      <c r="B36" s="22"/>
      <c r="C36" s="30"/>
      <c r="D36" s="31" t="s">
        <v>47</v>
      </c>
      <c r="E36" s="32"/>
      <c r="F36" s="32"/>
      <c r="G36" s="83" t="s">
        <v>48</v>
      </c>
      <c r="H36" s="33" t="s">
        <v>49</v>
      </c>
      <c r="I36" s="32"/>
      <c r="J36" s="34">
        <f>SUM($J$27:$J$34)</f>
        <v>0</v>
      </c>
      <c r="K36" s="84"/>
    </row>
    <row r="37" spans="2:11" s="6" customFormat="1" ht="15" customHeight="1">
      <c r="B37" s="36"/>
      <c r="C37" s="37"/>
      <c r="D37" s="37"/>
      <c r="E37" s="37"/>
      <c r="F37" s="37"/>
      <c r="G37" s="37"/>
      <c r="H37" s="37"/>
      <c r="I37" s="37"/>
      <c r="J37" s="37"/>
      <c r="K37" s="38"/>
    </row>
    <row r="41" spans="2:11" s="6" customFormat="1" ht="7.5" customHeight="1">
      <c r="B41" s="39"/>
      <c r="C41" s="40"/>
      <c r="D41" s="40"/>
      <c r="E41" s="40"/>
      <c r="F41" s="40"/>
      <c r="G41" s="40"/>
      <c r="H41" s="40"/>
      <c r="I41" s="40"/>
      <c r="J41" s="40"/>
      <c r="K41" s="85"/>
    </row>
    <row r="42" spans="2:11" s="6" customFormat="1" ht="37.5" customHeight="1">
      <c r="B42" s="22"/>
      <c r="C42" s="11" t="s">
        <v>99</v>
      </c>
      <c r="K42" s="25"/>
    </row>
    <row r="43" spans="2:11" s="6" customFormat="1" ht="7.5" customHeight="1">
      <c r="B43" s="22"/>
      <c r="K43" s="25"/>
    </row>
    <row r="44" spans="2:11" s="6" customFormat="1" ht="15" customHeight="1">
      <c r="B44" s="22"/>
      <c r="C44" s="18" t="s">
        <v>16</v>
      </c>
      <c r="K44" s="25"/>
    </row>
    <row r="45" spans="2:11" s="6" customFormat="1" ht="16.5" customHeight="1">
      <c r="B45" s="22"/>
      <c r="E45" s="198" t="str">
        <f>$E$7</f>
        <v>Pavilon Smetanova</v>
      </c>
      <c r="F45" s="168"/>
      <c r="G45" s="168"/>
      <c r="H45" s="168"/>
      <c r="K45" s="25"/>
    </row>
    <row r="46" spans="2:11" s="6" customFormat="1" ht="15" customHeight="1">
      <c r="B46" s="22"/>
      <c r="C46" s="18" t="s">
        <v>97</v>
      </c>
      <c r="K46" s="25"/>
    </row>
    <row r="47" spans="2:11" s="6" customFormat="1" ht="19.5" customHeight="1">
      <c r="B47" s="22"/>
      <c r="E47" s="183" t="str">
        <f>$E$9</f>
        <v>06 - Plocha po terase</v>
      </c>
      <c r="F47" s="168"/>
      <c r="G47" s="168"/>
      <c r="H47" s="168"/>
      <c r="K47" s="25"/>
    </row>
    <row r="48" spans="2:11" s="6" customFormat="1" ht="7.5" customHeight="1">
      <c r="B48" s="22"/>
      <c r="K48" s="25"/>
    </row>
    <row r="49" spans="2:11" s="6" customFormat="1" ht="18.75" customHeight="1">
      <c r="B49" s="22"/>
      <c r="C49" s="18" t="s">
        <v>22</v>
      </c>
      <c r="F49" s="16" t="str">
        <f>$F$12</f>
        <v> </v>
      </c>
      <c r="I49" s="18" t="s">
        <v>24</v>
      </c>
      <c r="J49" s="45" t="str">
        <f>IF($J$12="","",$J$12)</f>
        <v>14.04.2018</v>
      </c>
      <c r="K49" s="25"/>
    </row>
    <row r="50" spans="2:11" s="6" customFormat="1" ht="7.5" customHeight="1">
      <c r="B50" s="22"/>
      <c r="K50" s="25"/>
    </row>
    <row r="51" spans="2:11" s="6" customFormat="1" ht="15.75" customHeight="1">
      <c r="B51" s="22"/>
      <c r="C51" s="18" t="s">
        <v>28</v>
      </c>
      <c r="F51" s="16" t="str">
        <f>$E$15</f>
        <v>Město Chotěboř</v>
      </c>
      <c r="I51" s="18" t="s">
        <v>34</v>
      </c>
      <c r="J51" s="16" t="str">
        <f>$E$21</f>
        <v> </v>
      </c>
      <c r="K51" s="25"/>
    </row>
    <row r="52" spans="2:11" s="6" customFormat="1" ht="15" customHeight="1">
      <c r="B52" s="22"/>
      <c r="C52" s="18" t="s">
        <v>32</v>
      </c>
      <c r="F52" s="16">
        <f>IF($E$18="","",$E$18)</f>
      </c>
      <c r="K52" s="25"/>
    </row>
    <row r="53" spans="2:11" s="6" customFormat="1" ht="11.25" customHeight="1">
      <c r="B53" s="22"/>
      <c r="K53" s="25"/>
    </row>
    <row r="54" spans="2:11" s="6" customFormat="1" ht="30" customHeight="1">
      <c r="B54" s="22"/>
      <c r="C54" s="86" t="s">
        <v>100</v>
      </c>
      <c r="D54" s="30"/>
      <c r="E54" s="30"/>
      <c r="F54" s="30"/>
      <c r="G54" s="30"/>
      <c r="H54" s="30"/>
      <c r="I54" s="30"/>
      <c r="J54" s="87" t="s">
        <v>101</v>
      </c>
      <c r="K54" s="35"/>
    </row>
    <row r="55" spans="2:11" s="6" customFormat="1" ht="11.25" customHeight="1">
      <c r="B55" s="22"/>
      <c r="K55" s="25"/>
    </row>
    <row r="56" spans="2:47" s="6" customFormat="1" ht="30" customHeight="1">
      <c r="B56" s="22"/>
      <c r="C56" s="56" t="s">
        <v>102</v>
      </c>
      <c r="J56" s="57">
        <f>$J$82</f>
        <v>0</v>
      </c>
      <c r="K56" s="25"/>
      <c r="AU56" s="6" t="s">
        <v>103</v>
      </c>
    </row>
    <row r="57" spans="2:11" s="63" customFormat="1" ht="25.5" customHeight="1">
      <c r="B57" s="88"/>
      <c r="D57" s="89" t="s">
        <v>104</v>
      </c>
      <c r="E57" s="89"/>
      <c r="F57" s="89"/>
      <c r="G57" s="89"/>
      <c r="H57" s="89"/>
      <c r="I57" s="89"/>
      <c r="J57" s="90">
        <f>$J$83</f>
        <v>0</v>
      </c>
      <c r="K57" s="91"/>
    </row>
    <row r="58" spans="2:11" s="92" customFormat="1" ht="21" customHeight="1">
      <c r="B58" s="93"/>
      <c r="D58" s="94" t="s">
        <v>105</v>
      </c>
      <c r="E58" s="94"/>
      <c r="F58" s="94"/>
      <c r="G58" s="94"/>
      <c r="H58" s="94"/>
      <c r="I58" s="94"/>
      <c r="J58" s="95">
        <f>$J$84</f>
        <v>0</v>
      </c>
      <c r="K58" s="96"/>
    </row>
    <row r="59" spans="2:11" s="92" customFormat="1" ht="21" customHeight="1">
      <c r="B59" s="93"/>
      <c r="D59" s="94" t="s">
        <v>111</v>
      </c>
      <c r="E59" s="94"/>
      <c r="F59" s="94"/>
      <c r="G59" s="94"/>
      <c r="H59" s="94"/>
      <c r="I59" s="94"/>
      <c r="J59" s="95">
        <f>$J$92</f>
        <v>0</v>
      </c>
      <c r="K59" s="96"/>
    </row>
    <row r="60" spans="2:11" s="92" customFormat="1" ht="21" customHeight="1">
      <c r="B60" s="93"/>
      <c r="D60" s="94" t="s">
        <v>113</v>
      </c>
      <c r="E60" s="94"/>
      <c r="F60" s="94"/>
      <c r="G60" s="94"/>
      <c r="H60" s="94"/>
      <c r="I60" s="94"/>
      <c r="J60" s="95">
        <f>$J$96</f>
        <v>0</v>
      </c>
      <c r="K60" s="96"/>
    </row>
    <row r="61" spans="2:11" s="63" customFormat="1" ht="25.5" customHeight="1">
      <c r="B61" s="88"/>
      <c r="D61" s="89" t="s">
        <v>271</v>
      </c>
      <c r="E61" s="89"/>
      <c r="F61" s="89"/>
      <c r="G61" s="89"/>
      <c r="H61" s="89"/>
      <c r="I61" s="89"/>
      <c r="J61" s="90">
        <f>$J$98</f>
        <v>0</v>
      </c>
      <c r="K61" s="91"/>
    </row>
    <row r="62" spans="2:11" s="92" customFormat="1" ht="21" customHeight="1">
      <c r="B62" s="93"/>
      <c r="D62" s="94" t="s">
        <v>274</v>
      </c>
      <c r="E62" s="94"/>
      <c r="F62" s="94"/>
      <c r="G62" s="94"/>
      <c r="H62" s="94"/>
      <c r="I62" s="94"/>
      <c r="J62" s="95">
        <f>$J$99</f>
        <v>0</v>
      </c>
      <c r="K62" s="96"/>
    </row>
    <row r="63" spans="2:11" s="6" customFormat="1" ht="22.5" customHeight="1">
      <c r="B63" s="22"/>
      <c r="K63" s="25"/>
    </row>
    <row r="64" spans="2:11" s="6" customFormat="1" ht="7.5" customHeight="1">
      <c r="B64" s="36"/>
      <c r="C64" s="37"/>
      <c r="D64" s="37"/>
      <c r="E64" s="37"/>
      <c r="F64" s="37"/>
      <c r="G64" s="37"/>
      <c r="H64" s="37"/>
      <c r="I64" s="37"/>
      <c r="J64" s="37"/>
      <c r="K64" s="38"/>
    </row>
    <row r="68" spans="2:12" s="6" customFormat="1" ht="7.5" customHeight="1">
      <c r="B68" s="39"/>
      <c r="C68" s="40"/>
      <c r="D68" s="40"/>
      <c r="E68" s="40"/>
      <c r="F68" s="40"/>
      <c r="G68" s="40"/>
      <c r="H68" s="40"/>
      <c r="I68" s="40"/>
      <c r="J68" s="40"/>
      <c r="K68" s="40"/>
      <c r="L68" s="22"/>
    </row>
    <row r="69" spans="2:12" s="6" customFormat="1" ht="37.5" customHeight="1">
      <c r="B69" s="22"/>
      <c r="C69" s="11" t="s">
        <v>114</v>
      </c>
      <c r="L69" s="22"/>
    </row>
    <row r="70" spans="2:12" s="6" customFormat="1" ht="7.5" customHeight="1">
      <c r="B70" s="22"/>
      <c r="L70" s="22"/>
    </row>
    <row r="71" spans="2:12" s="6" customFormat="1" ht="15" customHeight="1">
      <c r="B71" s="22"/>
      <c r="C71" s="18" t="s">
        <v>16</v>
      </c>
      <c r="L71" s="22"/>
    </row>
    <row r="72" spans="2:12" s="6" customFormat="1" ht="16.5" customHeight="1">
      <c r="B72" s="22"/>
      <c r="E72" s="198" t="str">
        <f>$E$7</f>
        <v>Pavilon Smetanova</v>
      </c>
      <c r="F72" s="168"/>
      <c r="G72" s="168"/>
      <c r="H72" s="168"/>
      <c r="L72" s="22"/>
    </row>
    <row r="73" spans="2:12" s="6" customFormat="1" ht="15" customHeight="1">
      <c r="B73" s="22"/>
      <c r="C73" s="18" t="s">
        <v>97</v>
      </c>
      <c r="L73" s="22"/>
    </row>
    <row r="74" spans="2:12" s="6" customFormat="1" ht="19.5" customHeight="1">
      <c r="B74" s="22"/>
      <c r="E74" s="183" t="str">
        <f>$E$9</f>
        <v>06 - Plocha po terase</v>
      </c>
      <c r="F74" s="168"/>
      <c r="G74" s="168"/>
      <c r="H74" s="168"/>
      <c r="L74" s="22"/>
    </row>
    <row r="75" spans="2:12" s="6" customFormat="1" ht="7.5" customHeight="1">
      <c r="B75" s="22"/>
      <c r="L75" s="22"/>
    </row>
    <row r="76" spans="2:12" s="6" customFormat="1" ht="18.75" customHeight="1">
      <c r="B76" s="22"/>
      <c r="C76" s="18" t="s">
        <v>22</v>
      </c>
      <c r="F76" s="16" t="str">
        <f>$F$12</f>
        <v> </v>
      </c>
      <c r="I76" s="18" t="s">
        <v>24</v>
      </c>
      <c r="J76" s="45" t="str">
        <f>IF($J$12="","",$J$12)</f>
        <v>14.04.2018</v>
      </c>
      <c r="L76" s="22"/>
    </row>
    <row r="77" spans="2:12" s="6" customFormat="1" ht="7.5" customHeight="1">
      <c r="B77" s="22"/>
      <c r="L77" s="22"/>
    </row>
    <row r="78" spans="2:12" s="6" customFormat="1" ht="15.75" customHeight="1">
      <c r="B78" s="22"/>
      <c r="C78" s="18" t="s">
        <v>28</v>
      </c>
      <c r="F78" s="16" t="str">
        <f>$E$15</f>
        <v>Město Chotěboř</v>
      </c>
      <c r="I78" s="18" t="s">
        <v>34</v>
      </c>
      <c r="J78" s="16" t="str">
        <f>$E$21</f>
        <v> </v>
      </c>
      <c r="L78" s="22"/>
    </row>
    <row r="79" spans="2:12" s="6" customFormat="1" ht="15" customHeight="1">
      <c r="B79" s="22"/>
      <c r="C79" s="18" t="s">
        <v>32</v>
      </c>
      <c r="F79" s="16">
        <f>IF($E$18="","",$E$18)</f>
      </c>
      <c r="L79" s="22"/>
    </row>
    <row r="80" spans="2:12" s="6" customFormat="1" ht="11.25" customHeight="1">
      <c r="B80" s="22"/>
      <c r="L80" s="22"/>
    </row>
    <row r="81" spans="2:20" s="97" customFormat="1" ht="30" customHeight="1">
      <c r="B81" s="98"/>
      <c r="C81" s="99" t="s">
        <v>115</v>
      </c>
      <c r="D81" s="100" t="s">
        <v>56</v>
      </c>
      <c r="E81" s="100" t="s">
        <v>52</v>
      </c>
      <c r="F81" s="100" t="s">
        <v>116</v>
      </c>
      <c r="G81" s="100" t="s">
        <v>117</v>
      </c>
      <c r="H81" s="100" t="s">
        <v>118</v>
      </c>
      <c r="I81" s="100" t="s">
        <v>119</v>
      </c>
      <c r="J81" s="100" t="s">
        <v>120</v>
      </c>
      <c r="K81" s="101" t="s">
        <v>121</v>
      </c>
      <c r="L81" s="98"/>
      <c r="M81" s="51" t="s">
        <v>122</v>
      </c>
      <c r="N81" s="52" t="s">
        <v>41</v>
      </c>
      <c r="O81" s="52" t="s">
        <v>123</v>
      </c>
      <c r="P81" s="52" t="s">
        <v>124</v>
      </c>
      <c r="Q81" s="52" t="s">
        <v>125</v>
      </c>
      <c r="R81" s="52" t="s">
        <v>126</v>
      </c>
      <c r="S81" s="52" t="s">
        <v>127</v>
      </c>
      <c r="T81" s="53" t="s">
        <v>128</v>
      </c>
    </row>
    <row r="82" spans="2:63" s="6" customFormat="1" ht="30" customHeight="1">
      <c r="B82" s="22"/>
      <c r="C82" s="56" t="s">
        <v>102</v>
      </c>
      <c r="J82" s="102">
        <f>$BK$82</f>
        <v>0</v>
      </c>
      <c r="L82" s="22"/>
      <c r="M82" s="55"/>
      <c r="N82" s="46"/>
      <c r="O82" s="46"/>
      <c r="P82" s="103">
        <f>$P$83+$P$98</f>
        <v>0</v>
      </c>
      <c r="Q82" s="46"/>
      <c r="R82" s="103">
        <f>$R$83+$R$98</f>
        <v>1.1001826000000001</v>
      </c>
      <c r="S82" s="46"/>
      <c r="T82" s="104">
        <f>$T$83+$T$98</f>
        <v>0</v>
      </c>
      <c r="AT82" s="6" t="s">
        <v>70</v>
      </c>
      <c r="AU82" s="6" t="s">
        <v>103</v>
      </c>
      <c r="BK82" s="105">
        <f>$BK$83+$BK$98</f>
        <v>0</v>
      </c>
    </row>
    <row r="83" spans="2:63" s="106" customFormat="1" ht="37.5" customHeight="1">
      <c r="B83" s="107"/>
      <c r="D83" s="108" t="s">
        <v>70</v>
      </c>
      <c r="E83" s="109" t="s">
        <v>129</v>
      </c>
      <c r="F83" s="109" t="s">
        <v>130</v>
      </c>
      <c r="J83" s="110">
        <f>$BK$83</f>
        <v>0</v>
      </c>
      <c r="L83" s="107"/>
      <c r="M83" s="111"/>
      <c r="P83" s="112">
        <f>$P$84+$P$92+$P$96</f>
        <v>0</v>
      </c>
      <c r="R83" s="112">
        <f>$R$84+$R$92+$R$96</f>
        <v>1.0521826</v>
      </c>
      <c r="T83" s="113">
        <f>$T$84+$T$92+$T$96</f>
        <v>0</v>
      </c>
      <c r="AR83" s="108" t="s">
        <v>21</v>
      </c>
      <c r="AT83" s="108" t="s">
        <v>70</v>
      </c>
      <c r="AU83" s="108" t="s">
        <v>71</v>
      </c>
      <c r="AY83" s="108" t="s">
        <v>131</v>
      </c>
      <c r="BK83" s="114">
        <f>$BK$84+$BK$92+$BK$96</f>
        <v>0</v>
      </c>
    </row>
    <row r="84" spans="2:63" s="106" customFormat="1" ht="21" customHeight="1">
      <c r="B84" s="107"/>
      <c r="D84" s="108" t="s">
        <v>70</v>
      </c>
      <c r="E84" s="115" t="s">
        <v>21</v>
      </c>
      <c r="F84" s="115" t="s">
        <v>132</v>
      </c>
      <c r="J84" s="116">
        <f>$BK$84</f>
        <v>0</v>
      </c>
      <c r="L84" s="107"/>
      <c r="M84" s="111"/>
      <c r="P84" s="112">
        <f>SUM($P$85:$P$91)</f>
        <v>0</v>
      </c>
      <c r="R84" s="112">
        <f>SUM($R$85:$R$91)</f>
        <v>0.7001826000000001</v>
      </c>
      <c r="T84" s="113">
        <f>SUM($T$85:$T$91)</f>
        <v>0</v>
      </c>
      <c r="AR84" s="108" t="s">
        <v>21</v>
      </c>
      <c r="AT84" s="108" t="s">
        <v>70</v>
      </c>
      <c r="AU84" s="108" t="s">
        <v>21</v>
      </c>
      <c r="AY84" s="108" t="s">
        <v>131</v>
      </c>
      <c r="BK84" s="114">
        <f>SUM($BK$85:$BK$91)</f>
        <v>0</v>
      </c>
    </row>
    <row r="85" spans="2:65" s="6" customFormat="1" ht="15.75" customHeight="1">
      <c r="B85" s="22"/>
      <c r="C85" s="117" t="s">
        <v>21</v>
      </c>
      <c r="D85" s="117" t="s">
        <v>133</v>
      </c>
      <c r="E85" s="118" t="s">
        <v>702</v>
      </c>
      <c r="F85" s="119" t="s">
        <v>703</v>
      </c>
      <c r="G85" s="120" t="s">
        <v>144</v>
      </c>
      <c r="H85" s="121">
        <v>33.826</v>
      </c>
      <c r="I85" s="122"/>
      <c r="J85" s="123">
        <f>ROUND($I$85*$H$85,2)</f>
        <v>0</v>
      </c>
      <c r="K85" s="119" t="s">
        <v>137</v>
      </c>
      <c r="L85" s="22"/>
      <c r="M85" s="124"/>
      <c r="N85" s="125" t="s">
        <v>42</v>
      </c>
      <c r="P85" s="126">
        <f>$O$85*$H$85</f>
        <v>0</v>
      </c>
      <c r="Q85" s="126">
        <v>0</v>
      </c>
      <c r="R85" s="126">
        <f>$Q$85*$H$85</f>
        <v>0</v>
      </c>
      <c r="S85" s="126">
        <v>0</v>
      </c>
      <c r="T85" s="127">
        <f>$S$85*$H$85</f>
        <v>0</v>
      </c>
      <c r="AR85" s="76" t="s">
        <v>138</v>
      </c>
      <c r="AT85" s="76" t="s">
        <v>133</v>
      </c>
      <c r="AU85" s="76" t="s">
        <v>79</v>
      </c>
      <c r="AY85" s="6" t="s">
        <v>131</v>
      </c>
      <c r="BE85" s="128">
        <f>IF($N$85="základní",$J$85,0)</f>
        <v>0</v>
      </c>
      <c r="BF85" s="128">
        <f>IF($N$85="snížená",$J$85,0)</f>
        <v>0</v>
      </c>
      <c r="BG85" s="128">
        <f>IF($N$85="zákl. přenesená",$J$85,0)</f>
        <v>0</v>
      </c>
      <c r="BH85" s="128">
        <f>IF($N$85="sníž. přenesená",$J$85,0)</f>
        <v>0</v>
      </c>
      <c r="BI85" s="128">
        <f>IF($N$85="nulová",$J$85,0)</f>
        <v>0</v>
      </c>
      <c r="BJ85" s="76" t="s">
        <v>21</v>
      </c>
      <c r="BK85" s="128">
        <f>ROUND($I$85*$H$85,2)</f>
        <v>0</v>
      </c>
      <c r="BL85" s="76" t="s">
        <v>138</v>
      </c>
      <c r="BM85" s="76" t="s">
        <v>704</v>
      </c>
    </row>
    <row r="86" spans="2:51" s="6" customFormat="1" ht="15.75" customHeight="1">
      <c r="B86" s="129"/>
      <c r="D86" s="130" t="s">
        <v>140</v>
      </c>
      <c r="E86" s="131"/>
      <c r="F86" s="131" t="s">
        <v>705</v>
      </c>
      <c r="H86" s="132">
        <v>33.826</v>
      </c>
      <c r="L86" s="129"/>
      <c r="M86" s="133"/>
      <c r="T86" s="134"/>
      <c r="AT86" s="135" t="s">
        <v>140</v>
      </c>
      <c r="AU86" s="135" t="s">
        <v>79</v>
      </c>
      <c r="AV86" s="135" t="s">
        <v>79</v>
      </c>
      <c r="AW86" s="135" t="s">
        <v>103</v>
      </c>
      <c r="AX86" s="135" t="s">
        <v>21</v>
      </c>
      <c r="AY86" s="135" t="s">
        <v>131</v>
      </c>
    </row>
    <row r="87" spans="2:65" s="6" customFormat="1" ht="15.75" customHeight="1">
      <c r="B87" s="22"/>
      <c r="C87" s="117" t="s">
        <v>79</v>
      </c>
      <c r="D87" s="117" t="s">
        <v>133</v>
      </c>
      <c r="E87" s="118" t="s">
        <v>706</v>
      </c>
      <c r="F87" s="119" t="s">
        <v>707</v>
      </c>
      <c r="G87" s="120" t="s">
        <v>144</v>
      </c>
      <c r="H87" s="121">
        <v>33.826</v>
      </c>
      <c r="I87" s="122"/>
      <c r="J87" s="123">
        <f>ROUND($I$87*$H$87,2)</f>
        <v>0</v>
      </c>
      <c r="K87" s="119" t="s">
        <v>137</v>
      </c>
      <c r="L87" s="22"/>
      <c r="M87" s="124"/>
      <c r="N87" s="125" t="s">
        <v>42</v>
      </c>
      <c r="P87" s="126">
        <f>$O$87*$H$87</f>
        <v>0</v>
      </c>
      <c r="Q87" s="126">
        <v>0</v>
      </c>
      <c r="R87" s="126">
        <f>$Q$87*$H$87</f>
        <v>0</v>
      </c>
      <c r="S87" s="126">
        <v>0</v>
      </c>
      <c r="T87" s="127">
        <f>$S$87*$H$87</f>
        <v>0</v>
      </c>
      <c r="AR87" s="76" t="s">
        <v>138</v>
      </c>
      <c r="AT87" s="76" t="s">
        <v>133</v>
      </c>
      <c r="AU87" s="76" t="s">
        <v>79</v>
      </c>
      <c r="AY87" s="6" t="s">
        <v>131</v>
      </c>
      <c r="BE87" s="128">
        <f>IF($N$87="základní",$J$87,0)</f>
        <v>0</v>
      </c>
      <c r="BF87" s="128">
        <f>IF($N$87="snížená",$J$87,0)</f>
        <v>0</v>
      </c>
      <c r="BG87" s="128">
        <f>IF($N$87="zákl. přenesená",$J$87,0)</f>
        <v>0</v>
      </c>
      <c r="BH87" s="128">
        <f>IF($N$87="sníž. přenesená",$J$87,0)</f>
        <v>0</v>
      </c>
      <c r="BI87" s="128">
        <f>IF($N$87="nulová",$J$87,0)</f>
        <v>0</v>
      </c>
      <c r="BJ87" s="76" t="s">
        <v>21</v>
      </c>
      <c r="BK87" s="128">
        <f>ROUND($I$87*$H$87,2)</f>
        <v>0</v>
      </c>
      <c r="BL87" s="76" t="s">
        <v>138</v>
      </c>
      <c r="BM87" s="76" t="s">
        <v>708</v>
      </c>
    </row>
    <row r="88" spans="2:65" s="6" customFormat="1" ht="15.75" customHeight="1">
      <c r="B88" s="22"/>
      <c r="C88" s="143" t="s">
        <v>148</v>
      </c>
      <c r="D88" s="143" t="s">
        <v>194</v>
      </c>
      <c r="E88" s="144" t="s">
        <v>709</v>
      </c>
      <c r="F88" s="145" t="s">
        <v>710</v>
      </c>
      <c r="G88" s="143" t="s">
        <v>144</v>
      </c>
      <c r="H88" s="146">
        <v>33.826</v>
      </c>
      <c r="I88" s="147"/>
      <c r="J88" s="148">
        <f>ROUND($I$88*$H$88,2)</f>
        <v>0</v>
      </c>
      <c r="K88" s="145" t="s">
        <v>137</v>
      </c>
      <c r="L88" s="149"/>
      <c r="M88" s="150"/>
      <c r="N88" s="151" t="s">
        <v>42</v>
      </c>
      <c r="P88" s="126">
        <f>$O$88*$H$88</f>
        <v>0</v>
      </c>
      <c r="Q88" s="126">
        <v>0.0001</v>
      </c>
      <c r="R88" s="126">
        <f>$Q$88*$H$88</f>
        <v>0.0033826000000000004</v>
      </c>
      <c r="S88" s="126">
        <v>0</v>
      </c>
      <c r="T88" s="127">
        <f>$S$88*$H$88</f>
        <v>0</v>
      </c>
      <c r="AR88" s="76" t="s">
        <v>172</v>
      </c>
      <c r="AT88" s="76" t="s">
        <v>194</v>
      </c>
      <c r="AU88" s="76" t="s">
        <v>79</v>
      </c>
      <c r="AY88" s="76" t="s">
        <v>131</v>
      </c>
      <c r="BE88" s="128">
        <f>IF($N$88="základní",$J$88,0)</f>
        <v>0</v>
      </c>
      <c r="BF88" s="128">
        <f>IF($N$88="snížená",$J$88,0)</f>
        <v>0</v>
      </c>
      <c r="BG88" s="128">
        <f>IF($N$88="zákl. přenesená",$J$88,0)</f>
        <v>0</v>
      </c>
      <c r="BH88" s="128">
        <f>IF($N$88="sníž. přenesená",$J$88,0)</f>
        <v>0</v>
      </c>
      <c r="BI88" s="128">
        <f>IF($N$88="nulová",$J$88,0)</f>
        <v>0</v>
      </c>
      <c r="BJ88" s="76" t="s">
        <v>21</v>
      </c>
      <c r="BK88" s="128">
        <f>ROUND($I$88*$H$88,2)</f>
        <v>0</v>
      </c>
      <c r="BL88" s="76" t="s">
        <v>138</v>
      </c>
      <c r="BM88" s="76" t="s">
        <v>711</v>
      </c>
    </row>
    <row r="89" spans="2:65" s="6" customFormat="1" ht="15.75" customHeight="1">
      <c r="B89" s="22"/>
      <c r="C89" s="120" t="s">
        <v>138</v>
      </c>
      <c r="D89" s="120" t="s">
        <v>133</v>
      </c>
      <c r="E89" s="118" t="s">
        <v>712</v>
      </c>
      <c r="F89" s="119" t="s">
        <v>713</v>
      </c>
      <c r="G89" s="120" t="s">
        <v>144</v>
      </c>
      <c r="H89" s="121">
        <v>33.826</v>
      </c>
      <c r="I89" s="122"/>
      <c r="J89" s="123">
        <f>ROUND($I$89*$H$89,2)</f>
        <v>0</v>
      </c>
      <c r="K89" s="119" t="s">
        <v>137</v>
      </c>
      <c r="L89" s="22"/>
      <c r="M89" s="124"/>
      <c r="N89" s="125" t="s">
        <v>42</v>
      </c>
      <c r="P89" s="126">
        <f>$O$89*$H$89</f>
        <v>0</v>
      </c>
      <c r="Q89" s="126">
        <v>0</v>
      </c>
      <c r="R89" s="126">
        <f>$Q$89*$H$89</f>
        <v>0</v>
      </c>
      <c r="S89" s="126">
        <v>0</v>
      </c>
      <c r="T89" s="127">
        <f>$S$89*$H$89</f>
        <v>0</v>
      </c>
      <c r="AR89" s="76" t="s">
        <v>138</v>
      </c>
      <c r="AT89" s="76" t="s">
        <v>133</v>
      </c>
      <c r="AU89" s="76" t="s">
        <v>79</v>
      </c>
      <c r="AY89" s="76" t="s">
        <v>131</v>
      </c>
      <c r="BE89" s="128">
        <f>IF($N$89="základní",$J$89,0)</f>
        <v>0</v>
      </c>
      <c r="BF89" s="128">
        <f>IF($N$89="snížená",$J$89,0)</f>
        <v>0</v>
      </c>
      <c r="BG89" s="128">
        <f>IF($N$89="zákl. přenesená",$J$89,0)</f>
        <v>0</v>
      </c>
      <c r="BH89" s="128">
        <f>IF($N$89="sníž. přenesená",$J$89,0)</f>
        <v>0</v>
      </c>
      <c r="BI89" s="128">
        <f>IF($N$89="nulová",$J$89,0)</f>
        <v>0</v>
      </c>
      <c r="BJ89" s="76" t="s">
        <v>21</v>
      </c>
      <c r="BK89" s="128">
        <f>ROUND($I$89*$H$89,2)</f>
        <v>0</v>
      </c>
      <c r="BL89" s="76" t="s">
        <v>138</v>
      </c>
      <c r="BM89" s="76" t="s">
        <v>714</v>
      </c>
    </row>
    <row r="90" spans="2:65" s="6" customFormat="1" ht="15.75" customHeight="1">
      <c r="B90" s="22"/>
      <c r="C90" s="143" t="s">
        <v>157</v>
      </c>
      <c r="D90" s="143" t="s">
        <v>194</v>
      </c>
      <c r="E90" s="144" t="s">
        <v>715</v>
      </c>
      <c r="F90" s="145" t="s">
        <v>716</v>
      </c>
      <c r="G90" s="143" t="s">
        <v>151</v>
      </c>
      <c r="H90" s="146">
        <v>3.484</v>
      </c>
      <c r="I90" s="147"/>
      <c r="J90" s="148">
        <f>ROUND($I$90*$H$90,2)</f>
        <v>0</v>
      </c>
      <c r="K90" s="145" t="s">
        <v>137</v>
      </c>
      <c r="L90" s="149"/>
      <c r="M90" s="150"/>
      <c r="N90" s="151" t="s">
        <v>42</v>
      </c>
      <c r="P90" s="126">
        <f>$O$90*$H$90</f>
        <v>0</v>
      </c>
      <c r="Q90" s="126">
        <v>0.2</v>
      </c>
      <c r="R90" s="126">
        <f>$Q$90*$H$90</f>
        <v>0.6968000000000001</v>
      </c>
      <c r="S90" s="126">
        <v>0</v>
      </c>
      <c r="T90" s="127">
        <f>$S$90*$H$90</f>
        <v>0</v>
      </c>
      <c r="AR90" s="76" t="s">
        <v>172</v>
      </c>
      <c r="AT90" s="76" t="s">
        <v>194</v>
      </c>
      <c r="AU90" s="76" t="s">
        <v>79</v>
      </c>
      <c r="AY90" s="76" t="s">
        <v>131</v>
      </c>
      <c r="BE90" s="128">
        <f>IF($N$90="základní",$J$90,0)</f>
        <v>0</v>
      </c>
      <c r="BF90" s="128">
        <f>IF($N$90="snížená",$J$90,0)</f>
        <v>0</v>
      </c>
      <c r="BG90" s="128">
        <f>IF($N$90="zákl. přenesená",$J$90,0)</f>
        <v>0</v>
      </c>
      <c r="BH90" s="128">
        <f>IF($N$90="sníž. přenesená",$J$90,0)</f>
        <v>0</v>
      </c>
      <c r="BI90" s="128">
        <f>IF($N$90="nulová",$J$90,0)</f>
        <v>0</v>
      </c>
      <c r="BJ90" s="76" t="s">
        <v>21</v>
      </c>
      <c r="BK90" s="128">
        <f>ROUND($I$90*$H$90,2)</f>
        <v>0</v>
      </c>
      <c r="BL90" s="76" t="s">
        <v>138</v>
      </c>
      <c r="BM90" s="76" t="s">
        <v>717</v>
      </c>
    </row>
    <row r="91" spans="2:51" s="6" customFormat="1" ht="15.75" customHeight="1">
      <c r="B91" s="129"/>
      <c r="D91" s="136" t="s">
        <v>140</v>
      </c>
      <c r="F91" s="131" t="s">
        <v>718</v>
      </c>
      <c r="H91" s="132">
        <v>3.484</v>
      </c>
      <c r="L91" s="129"/>
      <c r="M91" s="133"/>
      <c r="T91" s="134"/>
      <c r="AT91" s="135" t="s">
        <v>140</v>
      </c>
      <c r="AU91" s="135" t="s">
        <v>79</v>
      </c>
      <c r="AV91" s="135" t="s">
        <v>79</v>
      </c>
      <c r="AW91" s="135" t="s">
        <v>71</v>
      </c>
      <c r="AX91" s="135" t="s">
        <v>21</v>
      </c>
      <c r="AY91" s="135" t="s">
        <v>131</v>
      </c>
    </row>
    <row r="92" spans="2:63" s="106" customFormat="1" ht="30.75" customHeight="1">
      <c r="B92" s="107"/>
      <c r="D92" s="108" t="s">
        <v>70</v>
      </c>
      <c r="E92" s="115" t="s">
        <v>176</v>
      </c>
      <c r="F92" s="115" t="s">
        <v>223</v>
      </c>
      <c r="J92" s="116">
        <f>$BK$92</f>
        <v>0</v>
      </c>
      <c r="L92" s="107"/>
      <c r="M92" s="111"/>
      <c r="P92" s="112">
        <f>SUM($P$93:$P$95)</f>
        <v>0</v>
      </c>
      <c r="R92" s="112">
        <f>SUM($R$93:$R$95)</f>
        <v>0.352</v>
      </c>
      <c r="T92" s="113">
        <f>SUM($T$93:$T$95)</f>
        <v>0</v>
      </c>
      <c r="AR92" s="108" t="s">
        <v>21</v>
      </c>
      <c r="AT92" s="108" t="s">
        <v>70</v>
      </c>
      <c r="AU92" s="108" t="s">
        <v>21</v>
      </c>
      <c r="AY92" s="108" t="s">
        <v>131</v>
      </c>
      <c r="BK92" s="114">
        <f>SUM($BK$93:$BK$95)</f>
        <v>0</v>
      </c>
    </row>
    <row r="93" spans="2:65" s="6" customFormat="1" ht="15.75" customHeight="1">
      <c r="B93" s="22"/>
      <c r="C93" s="117" t="s">
        <v>163</v>
      </c>
      <c r="D93" s="117" t="s">
        <v>133</v>
      </c>
      <c r="E93" s="118" t="s">
        <v>719</v>
      </c>
      <c r="F93" s="119" t="s">
        <v>720</v>
      </c>
      <c r="G93" s="120" t="s">
        <v>232</v>
      </c>
      <c r="H93" s="121">
        <v>2</v>
      </c>
      <c r="I93" s="122"/>
      <c r="J93" s="123">
        <f>ROUND($I$93*$H$93,2)</f>
        <v>0</v>
      </c>
      <c r="K93" s="119" t="s">
        <v>137</v>
      </c>
      <c r="L93" s="22"/>
      <c r="M93" s="124"/>
      <c r="N93" s="125" t="s">
        <v>42</v>
      </c>
      <c r="P93" s="126">
        <f>$O$93*$H$93</f>
        <v>0</v>
      </c>
      <c r="Q93" s="126">
        <v>0</v>
      </c>
      <c r="R93" s="126">
        <f>$Q$93*$H$93</f>
        <v>0</v>
      </c>
      <c r="S93" s="126">
        <v>0</v>
      </c>
      <c r="T93" s="127">
        <f>$S$93*$H$93</f>
        <v>0</v>
      </c>
      <c r="AR93" s="76" t="s">
        <v>138</v>
      </c>
      <c r="AT93" s="76" t="s">
        <v>133</v>
      </c>
      <c r="AU93" s="76" t="s">
        <v>79</v>
      </c>
      <c r="AY93" s="6" t="s">
        <v>131</v>
      </c>
      <c r="BE93" s="128">
        <f>IF($N$93="základní",$J$93,0)</f>
        <v>0</v>
      </c>
      <c r="BF93" s="128">
        <f>IF($N$93="snížená",$J$93,0)</f>
        <v>0</v>
      </c>
      <c r="BG93" s="128">
        <f>IF($N$93="zákl. přenesená",$J$93,0)</f>
        <v>0</v>
      </c>
      <c r="BH93" s="128">
        <f>IF($N$93="sníž. přenesená",$J$93,0)</f>
        <v>0</v>
      </c>
      <c r="BI93" s="128">
        <f>IF($N$93="nulová",$J$93,0)</f>
        <v>0</v>
      </c>
      <c r="BJ93" s="76" t="s">
        <v>21</v>
      </c>
      <c r="BK93" s="128">
        <f>ROUND($I$93*$H$93,2)</f>
        <v>0</v>
      </c>
      <c r="BL93" s="76" t="s">
        <v>138</v>
      </c>
      <c r="BM93" s="76" t="s">
        <v>721</v>
      </c>
    </row>
    <row r="94" spans="2:47" s="6" customFormat="1" ht="30.75" customHeight="1">
      <c r="B94" s="22"/>
      <c r="D94" s="130" t="s">
        <v>352</v>
      </c>
      <c r="F94" s="157" t="s">
        <v>456</v>
      </c>
      <c r="L94" s="22"/>
      <c r="M94" s="48"/>
      <c r="T94" s="49"/>
      <c r="AT94" s="6" t="s">
        <v>352</v>
      </c>
      <c r="AU94" s="6" t="s">
        <v>79</v>
      </c>
    </row>
    <row r="95" spans="2:65" s="6" customFormat="1" ht="15.75" customHeight="1">
      <c r="B95" s="22"/>
      <c r="C95" s="152" t="s">
        <v>167</v>
      </c>
      <c r="D95" s="152" t="s">
        <v>194</v>
      </c>
      <c r="E95" s="144" t="s">
        <v>722</v>
      </c>
      <c r="F95" s="145" t="s">
        <v>723</v>
      </c>
      <c r="G95" s="143" t="s">
        <v>232</v>
      </c>
      <c r="H95" s="146">
        <v>2</v>
      </c>
      <c r="I95" s="147"/>
      <c r="J95" s="148">
        <f>ROUND($I$95*$H$95,2)</f>
        <v>0</v>
      </c>
      <c r="K95" s="145" t="s">
        <v>137</v>
      </c>
      <c r="L95" s="149"/>
      <c r="M95" s="150"/>
      <c r="N95" s="151" t="s">
        <v>42</v>
      </c>
      <c r="P95" s="126">
        <f>$O$95*$H$95</f>
        <v>0</v>
      </c>
      <c r="Q95" s="126">
        <v>0.176</v>
      </c>
      <c r="R95" s="126">
        <f>$Q$95*$H$95</f>
        <v>0.352</v>
      </c>
      <c r="S95" s="126">
        <v>0</v>
      </c>
      <c r="T95" s="127">
        <f>$S$95*$H$95</f>
        <v>0</v>
      </c>
      <c r="AR95" s="76" t="s">
        <v>172</v>
      </c>
      <c r="AT95" s="76" t="s">
        <v>194</v>
      </c>
      <c r="AU95" s="76" t="s">
        <v>79</v>
      </c>
      <c r="AY95" s="6" t="s">
        <v>131</v>
      </c>
      <c r="BE95" s="128">
        <f>IF($N$95="základní",$J$95,0)</f>
        <v>0</v>
      </c>
      <c r="BF95" s="128">
        <f>IF($N$95="snížená",$J$95,0)</f>
        <v>0</v>
      </c>
      <c r="BG95" s="128">
        <f>IF($N$95="zákl. přenesená",$J$95,0)</f>
        <v>0</v>
      </c>
      <c r="BH95" s="128">
        <f>IF($N$95="sníž. přenesená",$J$95,0)</f>
        <v>0</v>
      </c>
      <c r="BI95" s="128">
        <f>IF($N$95="nulová",$J$95,0)</f>
        <v>0</v>
      </c>
      <c r="BJ95" s="76" t="s">
        <v>21</v>
      </c>
      <c r="BK95" s="128">
        <f>ROUND($I$95*$H$95,2)</f>
        <v>0</v>
      </c>
      <c r="BL95" s="76" t="s">
        <v>138</v>
      </c>
      <c r="BM95" s="76" t="s">
        <v>724</v>
      </c>
    </row>
    <row r="96" spans="2:63" s="106" customFormat="1" ht="30.75" customHeight="1">
      <c r="B96" s="107"/>
      <c r="D96" s="108" t="s">
        <v>70</v>
      </c>
      <c r="E96" s="115" t="s">
        <v>256</v>
      </c>
      <c r="F96" s="115" t="s">
        <v>257</v>
      </c>
      <c r="J96" s="116">
        <f>$BK$96</f>
        <v>0</v>
      </c>
      <c r="L96" s="107"/>
      <c r="M96" s="111"/>
      <c r="P96" s="112">
        <f>$P$97</f>
        <v>0</v>
      </c>
      <c r="R96" s="112">
        <f>$R$97</f>
        <v>0</v>
      </c>
      <c r="T96" s="113">
        <f>$T$97</f>
        <v>0</v>
      </c>
      <c r="AR96" s="108" t="s">
        <v>21</v>
      </c>
      <c r="AT96" s="108" t="s">
        <v>70</v>
      </c>
      <c r="AU96" s="108" t="s">
        <v>21</v>
      </c>
      <c r="AY96" s="108" t="s">
        <v>131</v>
      </c>
      <c r="BK96" s="114">
        <f>$BK$97</f>
        <v>0</v>
      </c>
    </row>
    <row r="97" spans="2:65" s="6" customFormat="1" ht="15.75" customHeight="1">
      <c r="B97" s="22"/>
      <c r="C97" s="120" t="s">
        <v>172</v>
      </c>
      <c r="D97" s="120" t="s">
        <v>133</v>
      </c>
      <c r="E97" s="118" t="s">
        <v>725</v>
      </c>
      <c r="F97" s="119" t="s">
        <v>726</v>
      </c>
      <c r="G97" s="120" t="s">
        <v>179</v>
      </c>
      <c r="H97" s="121">
        <v>1.052</v>
      </c>
      <c r="I97" s="122"/>
      <c r="J97" s="123">
        <f>ROUND($I$97*$H$97,2)</f>
        <v>0</v>
      </c>
      <c r="K97" s="119" t="s">
        <v>137</v>
      </c>
      <c r="L97" s="22"/>
      <c r="M97" s="124"/>
      <c r="N97" s="125" t="s">
        <v>42</v>
      </c>
      <c r="P97" s="126">
        <f>$O$97*$H$97</f>
        <v>0</v>
      </c>
      <c r="Q97" s="126">
        <v>0</v>
      </c>
      <c r="R97" s="126">
        <f>$Q$97*$H$97</f>
        <v>0</v>
      </c>
      <c r="S97" s="126">
        <v>0</v>
      </c>
      <c r="T97" s="127">
        <f>$S$97*$H$97</f>
        <v>0</v>
      </c>
      <c r="AR97" s="76" t="s">
        <v>138</v>
      </c>
      <c r="AT97" s="76" t="s">
        <v>133</v>
      </c>
      <c r="AU97" s="76" t="s">
        <v>79</v>
      </c>
      <c r="AY97" s="76" t="s">
        <v>131</v>
      </c>
      <c r="BE97" s="128">
        <f>IF($N$97="základní",$J$97,0)</f>
        <v>0</v>
      </c>
      <c r="BF97" s="128">
        <f>IF($N$97="snížená",$J$97,0)</f>
        <v>0</v>
      </c>
      <c r="BG97" s="128">
        <f>IF($N$97="zákl. přenesená",$J$97,0)</f>
        <v>0</v>
      </c>
      <c r="BH97" s="128">
        <f>IF($N$97="sníž. přenesená",$J$97,0)</f>
        <v>0</v>
      </c>
      <c r="BI97" s="128">
        <f>IF($N$97="nulová",$J$97,0)</f>
        <v>0</v>
      </c>
      <c r="BJ97" s="76" t="s">
        <v>21</v>
      </c>
      <c r="BK97" s="128">
        <f>ROUND($I$97*$H$97,2)</f>
        <v>0</v>
      </c>
      <c r="BL97" s="76" t="s">
        <v>138</v>
      </c>
      <c r="BM97" s="76" t="s">
        <v>727</v>
      </c>
    </row>
    <row r="98" spans="2:63" s="106" customFormat="1" ht="37.5" customHeight="1">
      <c r="B98" s="107"/>
      <c r="D98" s="108" t="s">
        <v>70</v>
      </c>
      <c r="E98" s="109" t="s">
        <v>448</v>
      </c>
      <c r="F98" s="109" t="s">
        <v>449</v>
      </c>
      <c r="J98" s="110">
        <f>$BK$98</f>
        <v>0</v>
      </c>
      <c r="L98" s="107"/>
      <c r="M98" s="111"/>
      <c r="P98" s="112">
        <f>$P$99</f>
        <v>0</v>
      </c>
      <c r="R98" s="112">
        <f>$R$99</f>
        <v>0.048</v>
      </c>
      <c r="T98" s="113">
        <f>$T$99</f>
        <v>0</v>
      </c>
      <c r="AR98" s="108" t="s">
        <v>79</v>
      </c>
      <c r="AT98" s="108" t="s">
        <v>70</v>
      </c>
      <c r="AU98" s="108" t="s">
        <v>71</v>
      </c>
      <c r="AY98" s="108" t="s">
        <v>131</v>
      </c>
      <c r="BK98" s="114">
        <f>$BK$99</f>
        <v>0</v>
      </c>
    </row>
    <row r="99" spans="2:63" s="106" customFormat="1" ht="21" customHeight="1">
      <c r="B99" s="107"/>
      <c r="D99" s="108" t="s">
        <v>70</v>
      </c>
      <c r="E99" s="115" t="s">
        <v>491</v>
      </c>
      <c r="F99" s="115" t="s">
        <v>492</v>
      </c>
      <c r="J99" s="116">
        <f>$BK$99</f>
        <v>0</v>
      </c>
      <c r="L99" s="107"/>
      <c r="M99" s="111"/>
      <c r="P99" s="112">
        <f>SUM($P$100:$P$105)</f>
        <v>0</v>
      </c>
      <c r="R99" s="112">
        <f>SUM($R$100:$R$105)</f>
        <v>0.048</v>
      </c>
      <c r="T99" s="113">
        <f>SUM($T$100:$T$105)</f>
        <v>0</v>
      </c>
      <c r="AR99" s="108" t="s">
        <v>79</v>
      </c>
      <c r="AT99" s="108" t="s">
        <v>70</v>
      </c>
      <c r="AU99" s="108" t="s">
        <v>21</v>
      </c>
      <c r="AY99" s="108" t="s">
        <v>131</v>
      </c>
      <c r="BK99" s="114">
        <f>SUM($BK$100:$BK$105)</f>
        <v>0</v>
      </c>
    </row>
    <row r="100" spans="2:65" s="6" customFormat="1" ht="15.75" customHeight="1">
      <c r="B100" s="22"/>
      <c r="C100" s="120" t="s">
        <v>176</v>
      </c>
      <c r="D100" s="120" t="s">
        <v>133</v>
      </c>
      <c r="E100" s="118" t="s">
        <v>494</v>
      </c>
      <c r="F100" s="119" t="s">
        <v>495</v>
      </c>
      <c r="G100" s="120" t="s">
        <v>144</v>
      </c>
      <c r="H100" s="121">
        <v>1.08</v>
      </c>
      <c r="I100" s="122"/>
      <c r="J100" s="123">
        <f>ROUND($I$100*$H$100,2)</f>
        <v>0</v>
      </c>
      <c r="K100" s="119" t="s">
        <v>137</v>
      </c>
      <c r="L100" s="22"/>
      <c r="M100" s="124"/>
      <c r="N100" s="125" t="s">
        <v>42</v>
      </c>
      <c r="P100" s="126">
        <f>$O$100*$H$100</f>
        <v>0</v>
      </c>
      <c r="Q100" s="126">
        <v>0</v>
      </c>
      <c r="R100" s="126">
        <f>$Q$100*$H$100</f>
        <v>0</v>
      </c>
      <c r="S100" s="126">
        <v>0</v>
      </c>
      <c r="T100" s="127">
        <f>$S$100*$H$100</f>
        <v>0</v>
      </c>
      <c r="AR100" s="76" t="s">
        <v>161</v>
      </c>
      <c r="AT100" s="76" t="s">
        <v>133</v>
      </c>
      <c r="AU100" s="76" t="s">
        <v>79</v>
      </c>
      <c r="AY100" s="76" t="s">
        <v>131</v>
      </c>
      <c r="BE100" s="128">
        <f>IF($N$100="základní",$J$100,0)</f>
        <v>0</v>
      </c>
      <c r="BF100" s="128">
        <f>IF($N$100="snížená",$J$100,0)</f>
        <v>0</v>
      </c>
      <c r="BG100" s="128">
        <f>IF($N$100="zákl. přenesená",$J$100,0)</f>
        <v>0</v>
      </c>
      <c r="BH100" s="128">
        <f>IF($N$100="sníž. přenesená",$J$100,0)</f>
        <v>0</v>
      </c>
      <c r="BI100" s="128">
        <f>IF($N$100="nulová",$J$100,0)</f>
        <v>0</v>
      </c>
      <c r="BJ100" s="76" t="s">
        <v>21</v>
      </c>
      <c r="BK100" s="128">
        <f>ROUND($I$100*$H$100,2)</f>
        <v>0</v>
      </c>
      <c r="BL100" s="76" t="s">
        <v>161</v>
      </c>
      <c r="BM100" s="76" t="s">
        <v>728</v>
      </c>
    </row>
    <row r="101" spans="2:47" s="6" customFormat="1" ht="30.75" customHeight="1">
      <c r="B101" s="22"/>
      <c r="D101" s="130" t="s">
        <v>352</v>
      </c>
      <c r="F101" s="157" t="s">
        <v>456</v>
      </c>
      <c r="L101" s="22"/>
      <c r="M101" s="48"/>
      <c r="T101" s="49"/>
      <c r="AT101" s="6" t="s">
        <v>352</v>
      </c>
      <c r="AU101" s="6" t="s">
        <v>79</v>
      </c>
    </row>
    <row r="102" spans="2:51" s="6" customFormat="1" ht="15.75" customHeight="1">
      <c r="B102" s="129"/>
      <c r="D102" s="136" t="s">
        <v>140</v>
      </c>
      <c r="E102" s="135"/>
      <c r="F102" s="131" t="s">
        <v>729</v>
      </c>
      <c r="H102" s="132">
        <v>1.08</v>
      </c>
      <c r="L102" s="129"/>
      <c r="M102" s="133"/>
      <c r="T102" s="134"/>
      <c r="AT102" s="135" t="s">
        <v>140</v>
      </c>
      <c r="AU102" s="135" t="s">
        <v>79</v>
      </c>
      <c r="AV102" s="135" t="s">
        <v>79</v>
      </c>
      <c r="AW102" s="135" t="s">
        <v>103</v>
      </c>
      <c r="AX102" s="135" t="s">
        <v>21</v>
      </c>
      <c r="AY102" s="135" t="s">
        <v>131</v>
      </c>
    </row>
    <row r="103" spans="2:65" s="6" customFormat="1" ht="15.75" customHeight="1">
      <c r="B103" s="22"/>
      <c r="C103" s="152" t="s">
        <v>26</v>
      </c>
      <c r="D103" s="152" t="s">
        <v>194</v>
      </c>
      <c r="E103" s="144" t="s">
        <v>730</v>
      </c>
      <c r="F103" s="145" t="s">
        <v>731</v>
      </c>
      <c r="G103" s="143" t="s">
        <v>232</v>
      </c>
      <c r="H103" s="146">
        <v>3</v>
      </c>
      <c r="I103" s="147"/>
      <c r="J103" s="148">
        <f>ROUND($I$103*$H$103,2)</f>
        <v>0</v>
      </c>
      <c r="K103" s="145" t="s">
        <v>137</v>
      </c>
      <c r="L103" s="149"/>
      <c r="M103" s="150"/>
      <c r="N103" s="151" t="s">
        <v>42</v>
      </c>
      <c r="P103" s="126">
        <f>$O$103*$H$103</f>
        <v>0</v>
      </c>
      <c r="Q103" s="126">
        <v>0.016</v>
      </c>
      <c r="R103" s="126">
        <f>$Q$103*$H$103</f>
        <v>0.048</v>
      </c>
      <c r="S103" s="126">
        <v>0</v>
      </c>
      <c r="T103" s="127">
        <f>$S$103*$H$103</f>
        <v>0</v>
      </c>
      <c r="AR103" s="76" t="s">
        <v>383</v>
      </c>
      <c r="AT103" s="76" t="s">
        <v>194</v>
      </c>
      <c r="AU103" s="76" t="s">
        <v>79</v>
      </c>
      <c r="AY103" s="6" t="s">
        <v>131</v>
      </c>
      <c r="BE103" s="128">
        <f>IF($N$103="základní",$J$103,0)</f>
        <v>0</v>
      </c>
      <c r="BF103" s="128">
        <f>IF($N$103="snížená",$J$103,0)</f>
        <v>0</v>
      </c>
      <c r="BG103" s="128">
        <f>IF($N$103="zákl. přenesená",$J$103,0)</f>
        <v>0</v>
      </c>
      <c r="BH103" s="128">
        <f>IF($N$103="sníž. přenesená",$J$103,0)</f>
        <v>0</v>
      </c>
      <c r="BI103" s="128">
        <f>IF($N$103="nulová",$J$103,0)</f>
        <v>0</v>
      </c>
      <c r="BJ103" s="76" t="s">
        <v>21</v>
      </c>
      <c r="BK103" s="128">
        <f>ROUND($I$103*$H$103,2)</f>
        <v>0</v>
      </c>
      <c r="BL103" s="76" t="s">
        <v>161</v>
      </c>
      <c r="BM103" s="76" t="s">
        <v>732</v>
      </c>
    </row>
    <row r="104" spans="2:65" s="6" customFormat="1" ht="15.75" customHeight="1">
      <c r="B104" s="22"/>
      <c r="C104" s="120" t="s">
        <v>190</v>
      </c>
      <c r="D104" s="120" t="s">
        <v>133</v>
      </c>
      <c r="E104" s="118" t="s">
        <v>507</v>
      </c>
      <c r="F104" s="119" t="s">
        <v>508</v>
      </c>
      <c r="G104" s="120" t="s">
        <v>179</v>
      </c>
      <c r="H104" s="121">
        <v>0.048</v>
      </c>
      <c r="I104" s="122"/>
      <c r="J104" s="123">
        <f>ROUND($I$104*$H$104,2)</f>
        <v>0</v>
      </c>
      <c r="K104" s="119" t="s">
        <v>137</v>
      </c>
      <c r="L104" s="22"/>
      <c r="M104" s="124"/>
      <c r="N104" s="125" t="s">
        <v>42</v>
      </c>
      <c r="P104" s="126">
        <f>$O$104*$H$104</f>
        <v>0</v>
      </c>
      <c r="Q104" s="126">
        <v>0</v>
      </c>
      <c r="R104" s="126">
        <f>$Q$104*$H$104</f>
        <v>0</v>
      </c>
      <c r="S104" s="126">
        <v>0</v>
      </c>
      <c r="T104" s="127">
        <f>$S$104*$H$104</f>
        <v>0</v>
      </c>
      <c r="AR104" s="76" t="s">
        <v>161</v>
      </c>
      <c r="AT104" s="76" t="s">
        <v>133</v>
      </c>
      <c r="AU104" s="76" t="s">
        <v>79</v>
      </c>
      <c r="AY104" s="76" t="s">
        <v>131</v>
      </c>
      <c r="BE104" s="128">
        <f>IF($N$104="základní",$J$104,0)</f>
        <v>0</v>
      </c>
      <c r="BF104" s="128">
        <f>IF($N$104="snížená",$J$104,0)</f>
        <v>0</v>
      </c>
      <c r="BG104" s="128">
        <f>IF($N$104="zákl. přenesená",$J$104,0)</f>
        <v>0</v>
      </c>
      <c r="BH104" s="128">
        <f>IF($N$104="sníž. přenesená",$J$104,0)</f>
        <v>0</v>
      </c>
      <c r="BI104" s="128">
        <f>IF($N$104="nulová",$J$104,0)</f>
        <v>0</v>
      </c>
      <c r="BJ104" s="76" t="s">
        <v>21</v>
      </c>
      <c r="BK104" s="128">
        <f>ROUND($I$104*$H$104,2)</f>
        <v>0</v>
      </c>
      <c r="BL104" s="76" t="s">
        <v>161</v>
      </c>
      <c r="BM104" s="76" t="s">
        <v>733</v>
      </c>
    </row>
    <row r="105" spans="2:65" s="6" customFormat="1" ht="15.75" customHeight="1">
      <c r="B105" s="22"/>
      <c r="C105" s="120" t="s">
        <v>146</v>
      </c>
      <c r="D105" s="120" t="s">
        <v>133</v>
      </c>
      <c r="E105" s="118" t="s">
        <v>511</v>
      </c>
      <c r="F105" s="119" t="s">
        <v>512</v>
      </c>
      <c r="G105" s="120" t="s">
        <v>179</v>
      </c>
      <c r="H105" s="121">
        <v>0.048</v>
      </c>
      <c r="I105" s="122"/>
      <c r="J105" s="123">
        <f>ROUND($I$105*$H$105,2)</f>
        <v>0</v>
      </c>
      <c r="K105" s="119" t="s">
        <v>137</v>
      </c>
      <c r="L105" s="22"/>
      <c r="M105" s="124"/>
      <c r="N105" s="153" t="s">
        <v>42</v>
      </c>
      <c r="O105" s="154"/>
      <c r="P105" s="155">
        <f>$O$105*$H$105</f>
        <v>0</v>
      </c>
      <c r="Q105" s="155">
        <v>0</v>
      </c>
      <c r="R105" s="155">
        <f>$Q$105*$H$105</f>
        <v>0</v>
      </c>
      <c r="S105" s="155">
        <v>0</v>
      </c>
      <c r="T105" s="156">
        <f>$S$105*$H$105</f>
        <v>0</v>
      </c>
      <c r="AR105" s="76" t="s">
        <v>161</v>
      </c>
      <c r="AT105" s="76" t="s">
        <v>133</v>
      </c>
      <c r="AU105" s="76" t="s">
        <v>79</v>
      </c>
      <c r="AY105" s="76" t="s">
        <v>131</v>
      </c>
      <c r="BE105" s="128">
        <f>IF($N$105="základní",$J$105,0)</f>
        <v>0</v>
      </c>
      <c r="BF105" s="128">
        <f>IF($N$105="snížená",$J$105,0)</f>
        <v>0</v>
      </c>
      <c r="BG105" s="128">
        <f>IF($N$105="zákl. přenesená",$J$105,0)</f>
        <v>0</v>
      </c>
      <c r="BH105" s="128">
        <f>IF($N$105="sníž. přenesená",$J$105,0)</f>
        <v>0</v>
      </c>
      <c r="BI105" s="128">
        <f>IF($N$105="nulová",$J$105,0)</f>
        <v>0</v>
      </c>
      <c r="BJ105" s="76" t="s">
        <v>21</v>
      </c>
      <c r="BK105" s="128">
        <f>ROUND($I$105*$H$105,2)</f>
        <v>0</v>
      </c>
      <c r="BL105" s="76" t="s">
        <v>161</v>
      </c>
      <c r="BM105" s="76" t="s">
        <v>734</v>
      </c>
    </row>
    <row r="106" spans="2:12" s="6" customFormat="1" ht="7.5" customHeight="1"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22"/>
    </row>
    <row r="228" s="2" customFormat="1" ht="14.25" customHeight="1"/>
  </sheetData>
  <sheetProtection/>
  <autoFilter ref="C81:K81"/>
  <mergeCells count="9">
    <mergeCell ref="E74:H74"/>
    <mergeCell ref="G1:H1"/>
    <mergeCell ref="L2:V2"/>
    <mergeCell ref="E7:H7"/>
    <mergeCell ref="E9:H9"/>
    <mergeCell ref="E24:H24"/>
    <mergeCell ref="E45:H45"/>
    <mergeCell ref="E47:H47"/>
    <mergeCell ref="E72:H72"/>
  </mergeCells>
  <hyperlinks>
    <hyperlink ref="F1:G1" location="C2" tooltip="Krycí list soupisu" display="1) Krycí list soupisu"/>
    <hyperlink ref="G1:H1" location="C54" tooltip="Rekapitulace" display="2) Rekapitulace"/>
    <hyperlink ref="J1" location="C81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landscape" paperSize="9" scale="95" r:id="rId2"/>
  <headerFooter alignWithMargins="0"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03"/>
      <c r="C1" s="203"/>
      <c r="D1" s="202" t="s">
        <v>1</v>
      </c>
      <c r="E1" s="203"/>
      <c r="F1" s="204" t="s">
        <v>843</v>
      </c>
      <c r="G1" s="209" t="s">
        <v>844</v>
      </c>
      <c r="H1" s="209"/>
      <c r="I1" s="203"/>
      <c r="J1" s="204" t="s">
        <v>845</v>
      </c>
      <c r="K1" s="202" t="s">
        <v>95</v>
      </c>
      <c r="L1" s="204" t="s">
        <v>846</v>
      </c>
      <c r="M1" s="204"/>
      <c r="N1" s="204"/>
      <c r="O1" s="204"/>
      <c r="P1" s="204"/>
      <c r="Q1" s="204"/>
      <c r="R1" s="204"/>
      <c r="S1" s="204"/>
      <c r="T1" s="204"/>
      <c r="U1" s="200"/>
      <c r="V1" s="20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197" t="s">
        <v>5</v>
      </c>
      <c r="M2" s="167"/>
      <c r="N2" s="167"/>
      <c r="O2" s="167"/>
      <c r="P2" s="167"/>
      <c r="Q2" s="167"/>
      <c r="R2" s="167"/>
      <c r="S2" s="167"/>
      <c r="T2" s="167"/>
      <c r="U2" s="167"/>
      <c r="V2" s="167"/>
      <c r="AT2" s="2" t="s">
        <v>94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79</v>
      </c>
    </row>
    <row r="4" spans="2:46" s="2" customFormat="1" ht="37.5" customHeight="1">
      <c r="B4" s="10"/>
      <c r="D4" s="11" t="s">
        <v>96</v>
      </c>
      <c r="K4" s="12"/>
      <c r="M4" s="13" t="s">
        <v>10</v>
      </c>
      <c r="AT4" s="2" t="s">
        <v>3</v>
      </c>
    </row>
    <row r="5" spans="2:11" s="2" customFormat="1" ht="7.5" customHeight="1">
      <c r="B5" s="10"/>
      <c r="K5" s="12"/>
    </row>
    <row r="6" spans="2:11" s="2" customFormat="1" ht="15.75" customHeight="1">
      <c r="B6" s="10"/>
      <c r="D6" s="18" t="s">
        <v>16</v>
      </c>
      <c r="K6" s="12"/>
    </row>
    <row r="7" spans="2:11" s="2" customFormat="1" ht="15.75" customHeight="1">
      <c r="B7" s="10"/>
      <c r="E7" s="198" t="str">
        <f>'Rekapitulace stavby'!$K$6</f>
        <v>Pavilon Smetanova</v>
      </c>
      <c r="F7" s="167"/>
      <c r="G7" s="167"/>
      <c r="H7" s="167"/>
      <c r="K7" s="12"/>
    </row>
    <row r="8" spans="2:11" s="6" customFormat="1" ht="15.75" customHeight="1">
      <c r="B8" s="22"/>
      <c r="D8" s="18" t="s">
        <v>97</v>
      </c>
      <c r="K8" s="25"/>
    </row>
    <row r="9" spans="2:11" s="6" customFormat="1" ht="37.5" customHeight="1">
      <c r="B9" s="22"/>
      <c r="E9" s="183" t="s">
        <v>735</v>
      </c>
      <c r="F9" s="168"/>
      <c r="G9" s="168"/>
      <c r="H9" s="168"/>
      <c r="K9" s="25"/>
    </row>
    <row r="10" spans="2:11" s="6" customFormat="1" ht="14.25" customHeight="1">
      <c r="B10" s="22"/>
      <c r="K10" s="25"/>
    </row>
    <row r="11" spans="2:11" s="6" customFormat="1" ht="15" customHeight="1">
      <c r="B11" s="22"/>
      <c r="D11" s="18" t="s">
        <v>19</v>
      </c>
      <c r="F11" s="16"/>
      <c r="I11" s="18" t="s">
        <v>20</v>
      </c>
      <c r="J11" s="16"/>
      <c r="K11" s="25"/>
    </row>
    <row r="12" spans="2:11" s="6" customFormat="1" ht="15" customHeight="1">
      <c r="B12" s="22"/>
      <c r="D12" s="18" t="s">
        <v>22</v>
      </c>
      <c r="F12" s="16" t="s">
        <v>23</v>
      </c>
      <c r="I12" s="18" t="s">
        <v>24</v>
      </c>
      <c r="J12" s="45" t="str">
        <f>'Rekapitulace stavby'!$AN$8</f>
        <v>14.04.2018</v>
      </c>
      <c r="K12" s="25"/>
    </row>
    <row r="13" spans="2:11" s="6" customFormat="1" ht="12" customHeight="1">
      <c r="B13" s="22"/>
      <c r="K13" s="25"/>
    </row>
    <row r="14" spans="2:11" s="6" customFormat="1" ht="15" customHeight="1">
      <c r="B14" s="22"/>
      <c r="D14" s="18" t="s">
        <v>28</v>
      </c>
      <c r="I14" s="18" t="s">
        <v>29</v>
      </c>
      <c r="J14" s="16"/>
      <c r="K14" s="25"/>
    </row>
    <row r="15" spans="2:11" s="6" customFormat="1" ht="18.75" customHeight="1">
      <c r="B15" s="22"/>
      <c r="E15" s="16" t="s">
        <v>30</v>
      </c>
      <c r="I15" s="18" t="s">
        <v>31</v>
      </c>
      <c r="J15" s="16"/>
      <c r="K15" s="25"/>
    </row>
    <row r="16" spans="2:11" s="6" customFormat="1" ht="7.5" customHeight="1">
      <c r="B16" s="22"/>
      <c r="K16" s="25"/>
    </row>
    <row r="17" spans="2:11" s="6" customFormat="1" ht="15" customHeight="1">
      <c r="B17" s="22"/>
      <c r="D17" s="18" t="s">
        <v>32</v>
      </c>
      <c r="I17" s="18" t="s">
        <v>29</v>
      </c>
      <c r="J17" s="16">
        <f>IF('Rekapitulace stavby'!$AN$13="Vyplň údaj","",IF('Rekapitulace stavby'!$AN$13="","",'Rekapitulace stavby'!$AN$13))</f>
      </c>
      <c r="K17" s="25"/>
    </row>
    <row r="18" spans="2:11" s="6" customFormat="1" ht="18.75" customHeight="1">
      <c r="B18" s="22"/>
      <c r="E18" s="16">
        <f>IF('Rekapitulace stavby'!$E$14="Vyplň údaj","",IF('Rekapitulace stavby'!$E$14="","",'Rekapitulace stavby'!$E$14))</f>
      </c>
      <c r="I18" s="18" t="s">
        <v>31</v>
      </c>
      <c r="J18" s="16">
        <f>IF('Rekapitulace stavby'!$AN$14="Vyplň údaj","",IF('Rekapitulace stavby'!$AN$14="","",'Rekapitulace stavby'!$AN$14))</f>
      </c>
      <c r="K18" s="25"/>
    </row>
    <row r="19" spans="2:11" s="6" customFormat="1" ht="7.5" customHeight="1">
      <c r="B19" s="22"/>
      <c r="K19" s="25"/>
    </row>
    <row r="20" spans="2:11" s="6" customFormat="1" ht="15" customHeight="1">
      <c r="B20" s="22"/>
      <c r="D20" s="18" t="s">
        <v>34</v>
      </c>
      <c r="I20" s="18" t="s">
        <v>29</v>
      </c>
      <c r="J20" s="16">
        <f>IF('Rekapitulace stavby'!$AN$16="","",'Rekapitulace stavby'!$AN$16)</f>
      </c>
      <c r="K20" s="25"/>
    </row>
    <row r="21" spans="2:11" s="6" customFormat="1" ht="18.75" customHeight="1">
      <c r="B21" s="22"/>
      <c r="E21" s="16" t="str">
        <f>IF('Rekapitulace stavby'!$E$17="","",'Rekapitulace stavby'!$E$17)</f>
        <v> </v>
      </c>
      <c r="I21" s="18" t="s">
        <v>31</v>
      </c>
      <c r="J21" s="16">
        <f>IF('Rekapitulace stavby'!$AN$17="","",'Rekapitulace stavby'!$AN$17)</f>
      </c>
      <c r="K21" s="25"/>
    </row>
    <row r="22" spans="2:11" s="6" customFormat="1" ht="7.5" customHeight="1">
      <c r="B22" s="22"/>
      <c r="K22" s="25"/>
    </row>
    <row r="23" spans="2:11" s="6" customFormat="1" ht="15" customHeight="1">
      <c r="B23" s="22"/>
      <c r="D23" s="18" t="s">
        <v>36</v>
      </c>
      <c r="K23" s="25"/>
    </row>
    <row r="24" spans="2:11" s="76" customFormat="1" ht="15.75" customHeight="1">
      <c r="B24" s="77"/>
      <c r="E24" s="173"/>
      <c r="F24" s="199"/>
      <c r="G24" s="199"/>
      <c r="H24" s="199"/>
      <c r="K24" s="78"/>
    </row>
    <row r="25" spans="2:11" s="6" customFormat="1" ht="7.5" customHeight="1">
      <c r="B25" s="22"/>
      <c r="K25" s="25"/>
    </row>
    <row r="26" spans="2:11" s="6" customFormat="1" ht="7.5" customHeight="1">
      <c r="B26" s="22"/>
      <c r="D26" s="46"/>
      <c r="E26" s="46"/>
      <c r="F26" s="46"/>
      <c r="G26" s="46"/>
      <c r="H26" s="46"/>
      <c r="I26" s="46"/>
      <c r="J26" s="46"/>
      <c r="K26" s="79"/>
    </row>
    <row r="27" spans="2:11" s="6" customFormat="1" ht="26.25" customHeight="1">
      <c r="B27" s="22"/>
      <c r="D27" s="80" t="s">
        <v>37</v>
      </c>
      <c r="J27" s="57">
        <f>ROUND($J$84,2)</f>
        <v>0</v>
      </c>
      <c r="K27" s="25"/>
    </row>
    <row r="28" spans="2:11" s="6" customFormat="1" ht="7.5" customHeight="1">
      <c r="B28" s="22"/>
      <c r="D28" s="46"/>
      <c r="E28" s="46"/>
      <c r="F28" s="46"/>
      <c r="G28" s="46"/>
      <c r="H28" s="46"/>
      <c r="I28" s="46"/>
      <c r="J28" s="46"/>
      <c r="K28" s="79"/>
    </row>
    <row r="29" spans="2:11" s="6" customFormat="1" ht="15" customHeight="1">
      <c r="B29" s="22"/>
      <c r="F29" s="26" t="s">
        <v>39</v>
      </c>
      <c r="I29" s="26" t="s">
        <v>38</v>
      </c>
      <c r="J29" s="26" t="s">
        <v>40</v>
      </c>
      <c r="K29" s="25"/>
    </row>
    <row r="30" spans="2:11" s="6" customFormat="1" ht="15" customHeight="1">
      <c r="B30" s="22"/>
      <c r="D30" s="28" t="s">
        <v>41</v>
      </c>
      <c r="E30" s="28" t="s">
        <v>42</v>
      </c>
      <c r="F30" s="81">
        <f>ROUND(SUM($BE$84:$BE$162),2)</f>
        <v>0</v>
      </c>
      <c r="I30" s="82">
        <v>0.21</v>
      </c>
      <c r="J30" s="81">
        <f>ROUND(ROUND((SUM($BE$84:$BE$162)),2)*$I$30,2)</f>
        <v>0</v>
      </c>
      <c r="K30" s="25"/>
    </row>
    <row r="31" spans="2:11" s="6" customFormat="1" ht="15" customHeight="1">
      <c r="B31" s="22"/>
      <c r="E31" s="28" t="s">
        <v>43</v>
      </c>
      <c r="F31" s="81">
        <f>ROUND(SUM($BF$84:$BF$162),2)</f>
        <v>0</v>
      </c>
      <c r="I31" s="82">
        <v>0.15</v>
      </c>
      <c r="J31" s="81">
        <f>ROUND(ROUND((SUM($BF$84:$BF$162)),2)*$I$31,2)</f>
        <v>0</v>
      </c>
      <c r="K31" s="25"/>
    </row>
    <row r="32" spans="2:11" s="6" customFormat="1" ht="15" customHeight="1" hidden="1">
      <c r="B32" s="22"/>
      <c r="E32" s="28" t="s">
        <v>44</v>
      </c>
      <c r="F32" s="81">
        <f>ROUND(SUM($BG$84:$BG$162),2)</f>
        <v>0</v>
      </c>
      <c r="I32" s="82">
        <v>0.21</v>
      </c>
      <c r="J32" s="81">
        <v>0</v>
      </c>
      <c r="K32" s="25"/>
    </row>
    <row r="33" spans="2:11" s="6" customFormat="1" ht="15" customHeight="1" hidden="1">
      <c r="B33" s="22"/>
      <c r="E33" s="28" t="s">
        <v>45</v>
      </c>
      <c r="F33" s="81">
        <f>ROUND(SUM($BH$84:$BH$162),2)</f>
        <v>0</v>
      </c>
      <c r="I33" s="82">
        <v>0.15</v>
      </c>
      <c r="J33" s="81">
        <v>0</v>
      </c>
      <c r="K33" s="25"/>
    </row>
    <row r="34" spans="2:11" s="6" customFormat="1" ht="15" customHeight="1" hidden="1">
      <c r="B34" s="22"/>
      <c r="E34" s="28" t="s">
        <v>46</v>
      </c>
      <c r="F34" s="81">
        <f>ROUND(SUM($BI$84:$BI$162),2)</f>
        <v>0</v>
      </c>
      <c r="I34" s="82">
        <v>0</v>
      </c>
      <c r="J34" s="81">
        <v>0</v>
      </c>
      <c r="K34" s="25"/>
    </row>
    <row r="35" spans="2:11" s="6" customFormat="1" ht="7.5" customHeight="1">
      <c r="B35" s="22"/>
      <c r="K35" s="25"/>
    </row>
    <row r="36" spans="2:11" s="6" customFormat="1" ht="26.25" customHeight="1">
      <c r="B36" s="22"/>
      <c r="C36" s="30"/>
      <c r="D36" s="31" t="s">
        <v>47</v>
      </c>
      <c r="E36" s="32"/>
      <c r="F36" s="32"/>
      <c r="G36" s="83" t="s">
        <v>48</v>
      </c>
      <c r="H36" s="33" t="s">
        <v>49</v>
      </c>
      <c r="I36" s="32"/>
      <c r="J36" s="34">
        <f>SUM($J$27:$J$34)</f>
        <v>0</v>
      </c>
      <c r="K36" s="84"/>
    </row>
    <row r="37" spans="2:11" s="6" customFormat="1" ht="15" customHeight="1">
      <c r="B37" s="36"/>
      <c r="C37" s="37"/>
      <c r="D37" s="37"/>
      <c r="E37" s="37"/>
      <c r="F37" s="37"/>
      <c r="G37" s="37"/>
      <c r="H37" s="37"/>
      <c r="I37" s="37"/>
      <c r="J37" s="37"/>
      <c r="K37" s="38"/>
    </row>
    <row r="41" spans="2:11" s="6" customFormat="1" ht="7.5" customHeight="1">
      <c r="B41" s="39"/>
      <c r="C41" s="40"/>
      <c r="D41" s="40"/>
      <c r="E41" s="40"/>
      <c r="F41" s="40"/>
      <c r="G41" s="40"/>
      <c r="H41" s="40"/>
      <c r="I41" s="40"/>
      <c r="J41" s="40"/>
      <c r="K41" s="85"/>
    </row>
    <row r="42" spans="2:11" s="6" customFormat="1" ht="37.5" customHeight="1">
      <c r="B42" s="22"/>
      <c r="C42" s="11" t="s">
        <v>99</v>
      </c>
      <c r="K42" s="25"/>
    </row>
    <row r="43" spans="2:11" s="6" customFormat="1" ht="7.5" customHeight="1">
      <c r="B43" s="22"/>
      <c r="K43" s="25"/>
    </row>
    <row r="44" spans="2:11" s="6" customFormat="1" ht="15" customHeight="1">
      <c r="B44" s="22"/>
      <c r="C44" s="18" t="s">
        <v>16</v>
      </c>
      <c r="K44" s="25"/>
    </row>
    <row r="45" spans="2:11" s="6" customFormat="1" ht="16.5" customHeight="1">
      <c r="B45" s="22"/>
      <c r="E45" s="198" t="str">
        <f>$E$7</f>
        <v>Pavilon Smetanova</v>
      </c>
      <c r="F45" s="168"/>
      <c r="G45" s="168"/>
      <c r="H45" s="168"/>
      <c r="K45" s="25"/>
    </row>
    <row r="46" spans="2:11" s="6" customFormat="1" ht="15" customHeight="1">
      <c r="B46" s="22"/>
      <c r="C46" s="18" t="s">
        <v>97</v>
      </c>
      <c r="K46" s="25"/>
    </row>
    <row r="47" spans="2:11" s="6" customFormat="1" ht="19.5" customHeight="1">
      <c r="B47" s="22"/>
      <c r="E47" s="183" t="str">
        <f>$E$9</f>
        <v>07 - Sokl severní štít</v>
      </c>
      <c r="F47" s="168"/>
      <c r="G47" s="168"/>
      <c r="H47" s="168"/>
      <c r="K47" s="25"/>
    </row>
    <row r="48" spans="2:11" s="6" customFormat="1" ht="7.5" customHeight="1">
      <c r="B48" s="22"/>
      <c r="K48" s="25"/>
    </row>
    <row r="49" spans="2:11" s="6" customFormat="1" ht="18.75" customHeight="1">
      <c r="B49" s="22"/>
      <c r="C49" s="18" t="s">
        <v>22</v>
      </c>
      <c r="F49" s="16" t="str">
        <f>$F$12</f>
        <v> </v>
      </c>
      <c r="I49" s="18" t="s">
        <v>24</v>
      </c>
      <c r="J49" s="45" t="str">
        <f>IF($J$12="","",$J$12)</f>
        <v>14.04.2018</v>
      </c>
      <c r="K49" s="25"/>
    </row>
    <row r="50" spans="2:11" s="6" customFormat="1" ht="7.5" customHeight="1">
      <c r="B50" s="22"/>
      <c r="K50" s="25"/>
    </row>
    <row r="51" spans="2:11" s="6" customFormat="1" ht="15.75" customHeight="1">
      <c r="B51" s="22"/>
      <c r="C51" s="18" t="s">
        <v>28</v>
      </c>
      <c r="F51" s="16" t="str">
        <f>$E$15</f>
        <v>Město Chotěboř</v>
      </c>
      <c r="I51" s="18" t="s">
        <v>34</v>
      </c>
      <c r="J51" s="16" t="str">
        <f>$E$21</f>
        <v> </v>
      </c>
      <c r="K51" s="25"/>
    </row>
    <row r="52" spans="2:11" s="6" customFormat="1" ht="15" customHeight="1">
      <c r="B52" s="22"/>
      <c r="C52" s="18" t="s">
        <v>32</v>
      </c>
      <c r="F52" s="16">
        <f>IF($E$18="","",$E$18)</f>
      </c>
      <c r="K52" s="25"/>
    </row>
    <row r="53" spans="2:11" s="6" customFormat="1" ht="11.25" customHeight="1">
      <c r="B53" s="22"/>
      <c r="K53" s="25"/>
    </row>
    <row r="54" spans="2:11" s="6" customFormat="1" ht="30" customHeight="1">
      <c r="B54" s="22"/>
      <c r="C54" s="86" t="s">
        <v>100</v>
      </c>
      <c r="D54" s="30"/>
      <c r="E54" s="30"/>
      <c r="F54" s="30"/>
      <c r="G54" s="30"/>
      <c r="H54" s="30"/>
      <c r="I54" s="30"/>
      <c r="J54" s="87" t="s">
        <v>101</v>
      </c>
      <c r="K54" s="35"/>
    </row>
    <row r="55" spans="2:11" s="6" customFormat="1" ht="11.25" customHeight="1">
      <c r="B55" s="22"/>
      <c r="K55" s="25"/>
    </row>
    <row r="56" spans="2:47" s="6" customFormat="1" ht="30" customHeight="1">
      <c r="B56" s="22"/>
      <c r="C56" s="56" t="s">
        <v>102</v>
      </c>
      <c r="J56" s="57">
        <f>$J$84</f>
        <v>0</v>
      </c>
      <c r="K56" s="25"/>
      <c r="AU56" s="6" t="s">
        <v>103</v>
      </c>
    </row>
    <row r="57" spans="2:11" s="63" customFormat="1" ht="25.5" customHeight="1">
      <c r="B57" s="88"/>
      <c r="D57" s="89" t="s">
        <v>104</v>
      </c>
      <c r="E57" s="89"/>
      <c r="F57" s="89"/>
      <c r="G57" s="89"/>
      <c r="H57" s="89"/>
      <c r="I57" s="89"/>
      <c r="J57" s="90">
        <f>$J$85</f>
        <v>0</v>
      </c>
      <c r="K57" s="91"/>
    </row>
    <row r="58" spans="2:11" s="92" customFormat="1" ht="21" customHeight="1">
      <c r="B58" s="93"/>
      <c r="D58" s="94" t="s">
        <v>110</v>
      </c>
      <c r="E58" s="94"/>
      <c r="F58" s="94"/>
      <c r="G58" s="94"/>
      <c r="H58" s="94"/>
      <c r="I58" s="94"/>
      <c r="J58" s="95">
        <f>$J$86</f>
        <v>0</v>
      </c>
      <c r="K58" s="96"/>
    </row>
    <row r="59" spans="2:11" s="92" customFormat="1" ht="21" customHeight="1">
      <c r="B59" s="93"/>
      <c r="D59" s="94" t="s">
        <v>111</v>
      </c>
      <c r="E59" s="94"/>
      <c r="F59" s="94"/>
      <c r="G59" s="94"/>
      <c r="H59" s="94"/>
      <c r="I59" s="94"/>
      <c r="J59" s="95">
        <f>$J$97</f>
        <v>0</v>
      </c>
      <c r="K59" s="96"/>
    </row>
    <row r="60" spans="2:11" s="92" customFormat="1" ht="21" customHeight="1">
      <c r="B60" s="93"/>
      <c r="D60" s="94" t="s">
        <v>113</v>
      </c>
      <c r="E60" s="94"/>
      <c r="F60" s="94"/>
      <c r="G60" s="94"/>
      <c r="H60" s="94"/>
      <c r="I60" s="94"/>
      <c r="J60" s="95">
        <f>$J$107</f>
        <v>0</v>
      </c>
      <c r="K60" s="96"/>
    </row>
    <row r="61" spans="2:11" s="63" customFormat="1" ht="25.5" customHeight="1">
      <c r="B61" s="88"/>
      <c r="D61" s="89" t="s">
        <v>271</v>
      </c>
      <c r="E61" s="89"/>
      <c r="F61" s="89"/>
      <c r="G61" s="89"/>
      <c r="H61" s="89"/>
      <c r="I61" s="89"/>
      <c r="J61" s="90">
        <f>$J$109</f>
        <v>0</v>
      </c>
      <c r="K61" s="91"/>
    </row>
    <row r="62" spans="2:11" s="92" customFormat="1" ht="21" customHeight="1">
      <c r="B62" s="93"/>
      <c r="D62" s="94" t="s">
        <v>274</v>
      </c>
      <c r="E62" s="94"/>
      <c r="F62" s="94"/>
      <c r="G62" s="94"/>
      <c r="H62" s="94"/>
      <c r="I62" s="94"/>
      <c r="J62" s="95">
        <f>$J$110</f>
        <v>0</v>
      </c>
      <c r="K62" s="96"/>
    </row>
    <row r="63" spans="2:11" s="92" customFormat="1" ht="21" customHeight="1">
      <c r="B63" s="93"/>
      <c r="D63" s="94" t="s">
        <v>736</v>
      </c>
      <c r="E63" s="94"/>
      <c r="F63" s="94"/>
      <c r="G63" s="94"/>
      <c r="H63" s="94"/>
      <c r="I63" s="94"/>
      <c r="J63" s="95">
        <f>$J$117</f>
        <v>0</v>
      </c>
      <c r="K63" s="96"/>
    </row>
    <row r="64" spans="2:11" s="92" customFormat="1" ht="21" customHeight="1">
      <c r="B64" s="93"/>
      <c r="D64" s="94" t="s">
        <v>737</v>
      </c>
      <c r="E64" s="94"/>
      <c r="F64" s="94"/>
      <c r="G64" s="94"/>
      <c r="H64" s="94"/>
      <c r="I64" s="94"/>
      <c r="J64" s="95">
        <f>$J$160</f>
        <v>0</v>
      </c>
      <c r="K64" s="96"/>
    </row>
    <row r="65" spans="2:11" s="6" customFormat="1" ht="22.5" customHeight="1">
      <c r="B65" s="22"/>
      <c r="K65" s="25"/>
    </row>
    <row r="66" spans="2:11" s="6" customFormat="1" ht="7.5" customHeight="1">
      <c r="B66" s="36"/>
      <c r="C66" s="37"/>
      <c r="D66" s="37"/>
      <c r="E66" s="37"/>
      <c r="F66" s="37"/>
      <c r="G66" s="37"/>
      <c r="H66" s="37"/>
      <c r="I66" s="37"/>
      <c r="J66" s="37"/>
      <c r="K66" s="38"/>
    </row>
    <row r="70" spans="2:12" s="6" customFormat="1" ht="7.5" customHeight="1"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22"/>
    </row>
    <row r="71" spans="2:12" s="6" customFormat="1" ht="37.5" customHeight="1">
      <c r="B71" s="22"/>
      <c r="C71" s="11" t="s">
        <v>114</v>
      </c>
      <c r="L71" s="22"/>
    </row>
    <row r="72" spans="2:12" s="6" customFormat="1" ht="7.5" customHeight="1">
      <c r="B72" s="22"/>
      <c r="L72" s="22"/>
    </row>
    <row r="73" spans="2:12" s="6" customFormat="1" ht="15" customHeight="1">
      <c r="B73" s="22"/>
      <c r="C73" s="18" t="s">
        <v>16</v>
      </c>
      <c r="L73" s="22"/>
    </row>
    <row r="74" spans="2:12" s="6" customFormat="1" ht="16.5" customHeight="1">
      <c r="B74" s="22"/>
      <c r="E74" s="198" t="str">
        <f>$E$7</f>
        <v>Pavilon Smetanova</v>
      </c>
      <c r="F74" s="168"/>
      <c r="G74" s="168"/>
      <c r="H74" s="168"/>
      <c r="L74" s="22"/>
    </row>
    <row r="75" spans="2:12" s="6" customFormat="1" ht="15" customHeight="1">
      <c r="B75" s="22"/>
      <c r="C75" s="18" t="s">
        <v>97</v>
      </c>
      <c r="L75" s="22"/>
    </row>
    <row r="76" spans="2:12" s="6" customFormat="1" ht="19.5" customHeight="1">
      <c r="B76" s="22"/>
      <c r="E76" s="183" t="str">
        <f>$E$9</f>
        <v>07 - Sokl severní štít</v>
      </c>
      <c r="F76" s="168"/>
      <c r="G76" s="168"/>
      <c r="H76" s="168"/>
      <c r="L76" s="22"/>
    </row>
    <row r="77" spans="2:12" s="6" customFormat="1" ht="7.5" customHeight="1">
      <c r="B77" s="22"/>
      <c r="L77" s="22"/>
    </row>
    <row r="78" spans="2:12" s="6" customFormat="1" ht="18.75" customHeight="1">
      <c r="B78" s="22"/>
      <c r="C78" s="18" t="s">
        <v>22</v>
      </c>
      <c r="F78" s="16" t="str">
        <f>$F$12</f>
        <v> </v>
      </c>
      <c r="I78" s="18" t="s">
        <v>24</v>
      </c>
      <c r="J78" s="45" t="str">
        <f>IF($J$12="","",$J$12)</f>
        <v>14.04.2018</v>
      </c>
      <c r="L78" s="22"/>
    </row>
    <row r="79" spans="2:12" s="6" customFormat="1" ht="7.5" customHeight="1">
      <c r="B79" s="22"/>
      <c r="L79" s="22"/>
    </row>
    <row r="80" spans="2:12" s="6" customFormat="1" ht="15.75" customHeight="1">
      <c r="B80" s="22"/>
      <c r="C80" s="18" t="s">
        <v>28</v>
      </c>
      <c r="F80" s="16" t="str">
        <f>$E$15</f>
        <v>Město Chotěboř</v>
      </c>
      <c r="I80" s="18" t="s">
        <v>34</v>
      </c>
      <c r="J80" s="16" t="str">
        <f>$E$21</f>
        <v> </v>
      </c>
      <c r="L80" s="22"/>
    </row>
    <row r="81" spans="2:12" s="6" customFormat="1" ht="15" customHeight="1">
      <c r="B81" s="22"/>
      <c r="C81" s="18" t="s">
        <v>32</v>
      </c>
      <c r="F81" s="16">
        <f>IF($E$18="","",$E$18)</f>
      </c>
      <c r="L81" s="22"/>
    </row>
    <row r="82" spans="2:12" s="6" customFormat="1" ht="11.25" customHeight="1">
      <c r="B82" s="22"/>
      <c r="L82" s="22"/>
    </row>
    <row r="83" spans="2:20" s="97" customFormat="1" ht="30" customHeight="1">
      <c r="B83" s="98"/>
      <c r="C83" s="99" t="s">
        <v>115</v>
      </c>
      <c r="D83" s="100" t="s">
        <v>56</v>
      </c>
      <c r="E83" s="100" t="s">
        <v>52</v>
      </c>
      <c r="F83" s="100" t="s">
        <v>116</v>
      </c>
      <c r="G83" s="100" t="s">
        <v>117</v>
      </c>
      <c r="H83" s="100" t="s">
        <v>118</v>
      </c>
      <c r="I83" s="100" t="s">
        <v>119</v>
      </c>
      <c r="J83" s="100" t="s">
        <v>120</v>
      </c>
      <c r="K83" s="101" t="s">
        <v>121</v>
      </c>
      <c r="L83" s="98"/>
      <c r="M83" s="51" t="s">
        <v>122</v>
      </c>
      <c r="N83" s="52" t="s">
        <v>41</v>
      </c>
      <c r="O83" s="52" t="s">
        <v>123</v>
      </c>
      <c r="P83" s="52" t="s">
        <v>124</v>
      </c>
      <c r="Q83" s="52" t="s">
        <v>125</v>
      </c>
      <c r="R83" s="52" t="s">
        <v>126</v>
      </c>
      <c r="S83" s="52" t="s">
        <v>127</v>
      </c>
      <c r="T83" s="53" t="s">
        <v>128</v>
      </c>
    </row>
    <row r="84" spans="2:63" s="6" customFormat="1" ht="30" customHeight="1">
      <c r="B84" s="22"/>
      <c r="C84" s="56" t="s">
        <v>102</v>
      </c>
      <c r="J84" s="102">
        <f>$BK$84</f>
        <v>0</v>
      </c>
      <c r="L84" s="22"/>
      <c r="M84" s="55"/>
      <c r="N84" s="46"/>
      <c r="O84" s="46"/>
      <c r="P84" s="103">
        <f>$P$85+$P$109</f>
        <v>0</v>
      </c>
      <c r="Q84" s="46"/>
      <c r="R84" s="103">
        <f>$R$85+$R$109</f>
        <v>0.9222026200000002</v>
      </c>
      <c r="S84" s="46"/>
      <c r="T84" s="104">
        <f>$T$85+$T$109</f>
        <v>0</v>
      </c>
      <c r="AT84" s="6" t="s">
        <v>70</v>
      </c>
      <c r="AU84" s="6" t="s">
        <v>103</v>
      </c>
      <c r="BK84" s="105">
        <f>$BK$85+$BK$109</f>
        <v>0</v>
      </c>
    </row>
    <row r="85" spans="2:63" s="106" customFormat="1" ht="37.5" customHeight="1">
      <c r="B85" s="107"/>
      <c r="D85" s="108" t="s">
        <v>70</v>
      </c>
      <c r="E85" s="109" t="s">
        <v>129</v>
      </c>
      <c r="F85" s="109" t="s">
        <v>130</v>
      </c>
      <c r="J85" s="110">
        <f>$BK$85</f>
        <v>0</v>
      </c>
      <c r="L85" s="107"/>
      <c r="M85" s="111"/>
      <c r="P85" s="112">
        <f>$P$86+$P$97+$P$107</f>
        <v>0</v>
      </c>
      <c r="R85" s="112">
        <f>$R$86+$R$97+$R$107</f>
        <v>0.5379008000000001</v>
      </c>
      <c r="T85" s="113">
        <f>$T$86+$T$97+$T$107</f>
        <v>0</v>
      </c>
      <c r="AR85" s="108" t="s">
        <v>21</v>
      </c>
      <c r="AT85" s="108" t="s">
        <v>70</v>
      </c>
      <c r="AU85" s="108" t="s">
        <v>71</v>
      </c>
      <c r="AY85" s="108" t="s">
        <v>131</v>
      </c>
      <c r="BK85" s="114">
        <f>$BK$86+$BK$97+$BK$107</f>
        <v>0</v>
      </c>
    </row>
    <row r="86" spans="2:63" s="106" customFormat="1" ht="21" customHeight="1">
      <c r="B86" s="107"/>
      <c r="D86" s="108" t="s">
        <v>70</v>
      </c>
      <c r="E86" s="115" t="s">
        <v>163</v>
      </c>
      <c r="F86" s="115" t="s">
        <v>209</v>
      </c>
      <c r="J86" s="116">
        <f>$BK$86</f>
        <v>0</v>
      </c>
      <c r="L86" s="107"/>
      <c r="M86" s="111"/>
      <c r="P86" s="112">
        <f>SUM($P$87:$P$96)</f>
        <v>0</v>
      </c>
      <c r="R86" s="112">
        <f>SUM($R$87:$R$96)</f>
        <v>0.38640834</v>
      </c>
      <c r="T86" s="113">
        <f>SUM($T$87:$T$96)</f>
        <v>0</v>
      </c>
      <c r="AR86" s="108" t="s">
        <v>21</v>
      </c>
      <c r="AT86" s="108" t="s">
        <v>70</v>
      </c>
      <c r="AU86" s="108" t="s">
        <v>21</v>
      </c>
      <c r="AY86" s="108" t="s">
        <v>131</v>
      </c>
      <c r="BK86" s="114">
        <f>SUM($BK$87:$BK$96)</f>
        <v>0</v>
      </c>
    </row>
    <row r="87" spans="2:65" s="6" customFormat="1" ht="15.75" customHeight="1">
      <c r="B87" s="22"/>
      <c r="C87" s="117" t="s">
        <v>21</v>
      </c>
      <c r="D87" s="117" t="s">
        <v>133</v>
      </c>
      <c r="E87" s="118" t="s">
        <v>397</v>
      </c>
      <c r="F87" s="119" t="s">
        <v>398</v>
      </c>
      <c r="G87" s="120" t="s">
        <v>144</v>
      </c>
      <c r="H87" s="121">
        <v>29.937</v>
      </c>
      <c r="I87" s="122"/>
      <c r="J87" s="123">
        <f>ROUND($I$87*$H$87,2)</f>
        <v>0</v>
      </c>
      <c r="K87" s="119" t="s">
        <v>137</v>
      </c>
      <c r="L87" s="22"/>
      <c r="M87" s="124"/>
      <c r="N87" s="125" t="s">
        <v>42</v>
      </c>
      <c r="P87" s="126">
        <f>$O$87*$H$87</f>
        <v>0</v>
      </c>
      <c r="Q87" s="126">
        <v>0.00489</v>
      </c>
      <c r="R87" s="126">
        <f>$Q$87*$H$87</f>
        <v>0.14639193</v>
      </c>
      <c r="S87" s="126">
        <v>0</v>
      </c>
      <c r="T87" s="127">
        <f>$S$87*$H$87</f>
        <v>0</v>
      </c>
      <c r="AR87" s="76" t="s">
        <v>138</v>
      </c>
      <c r="AT87" s="76" t="s">
        <v>133</v>
      </c>
      <c r="AU87" s="76" t="s">
        <v>79</v>
      </c>
      <c r="AY87" s="6" t="s">
        <v>131</v>
      </c>
      <c r="BE87" s="128">
        <f>IF($N$87="základní",$J$87,0)</f>
        <v>0</v>
      </c>
      <c r="BF87" s="128">
        <f>IF($N$87="snížená",$J$87,0)</f>
        <v>0</v>
      </c>
      <c r="BG87" s="128">
        <f>IF($N$87="zákl. přenesená",$J$87,0)</f>
        <v>0</v>
      </c>
      <c r="BH87" s="128">
        <f>IF($N$87="sníž. přenesená",$J$87,0)</f>
        <v>0</v>
      </c>
      <c r="BI87" s="128">
        <f>IF($N$87="nulová",$J$87,0)</f>
        <v>0</v>
      </c>
      <c r="BJ87" s="76" t="s">
        <v>21</v>
      </c>
      <c r="BK87" s="128">
        <f>ROUND($I$87*$H$87,2)</f>
        <v>0</v>
      </c>
      <c r="BL87" s="76" t="s">
        <v>138</v>
      </c>
      <c r="BM87" s="76" t="s">
        <v>738</v>
      </c>
    </row>
    <row r="88" spans="2:51" s="6" customFormat="1" ht="15.75" customHeight="1">
      <c r="B88" s="129"/>
      <c r="D88" s="130" t="s">
        <v>140</v>
      </c>
      <c r="E88" s="131"/>
      <c r="F88" s="131" t="s">
        <v>739</v>
      </c>
      <c r="H88" s="132">
        <v>17.442</v>
      </c>
      <c r="L88" s="129"/>
      <c r="M88" s="133"/>
      <c r="T88" s="134"/>
      <c r="AT88" s="135" t="s">
        <v>140</v>
      </c>
      <c r="AU88" s="135" t="s">
        <v>79</v>
      </c>
      <c r="AV88" s="135" t="s">
        <v>79</v>
      </c>
      <c r="AW88" s="135" t="s">
        <v>103</v>
      </c>
      <c r="AX88" s="135" t="s">
        <v>71</v>
      </c>
      <c r="AY88" s="135" t="s">
        <v>131</v>
      </c>
    </row>
    <row r="89" spans="2:51" s="6" customFormat="1" ht="15.75" customHeight="1">
      <c r="B89" s="129"/>
      <c r="D89" s="136" t="s">
        <v>140</v>
      </c>
      <c r="E89" s="135"/>
      <c r="F89" s="131" t="s">
        <v>740</v>
      </c>
      <c r="H89" s="132">
        <v>12.495</v>
      </c>
      <c r="L89" s="129"/>
      <c r="M89" s="133"/>
      <c r="T89" s="134"/>
      <c r="AT89" s="135" t="s">
        <v>140</v>
      </c>
      <c r="AU89" s="135" t="s">
        <v>79</v>
      </c>
      <c r="AV89" s="135" t="s">
        <v>79</v>
      </c>
      <c r="AW89" s="135" t="s">
        <v>103</v>
      </c>
      <c r="AX89" s="135" t="s">
        <v>71</v>
      </c>
      <c r="AY89" s="135" t="s">
        <v>131</v>
      </c>
    </row>
    <row r="90" spans="2:51" s="6" customFormat="1" ht="15.75" customHeight="1">
      <c r="B90" s="137"/>
      <c r="D90" s="136" t="s">
        <v>140</v>
      </c>
      <c r="E90" s="138"/>
      <c r="F90" s="139" t="s">
        <v>189</v>
      </c>
      <c r="H90" s="140">
        <v>29.937</v>
      </c>
      <c r="L90" s="137"/>
      <c r="M90" s="141"/>
      <c r="T90" s="142"/>
      <c r="AT90" s="138" t="s">
        <v>140</v>
      </c>
      <c r="AU90" s="138" t="s">
        <v>79</v>
      </c>
      <c r="AV90" s="138" t="s">
        <v>138</v>
      </c>
      <c r="AW90" s="138" t="s">
        <v>103</v>
      </c>
      <c r="AX90" s="138" t="s">
        <v>21</v>
      </c>
      <c r="AY90" s="138" t="s">
        <v>131</v>
      </c>
    </row>
    <row r="91" spans="2:65" s="6" customFormat="1" ht="15.75" customHeight="1">
      <c r="B91" s="22"/>
      <c r="C91" s="117" t="s">
        <v>79</v>
      </c>
      <c r="D91" s="117" t="s">
        <v>133</v>
      </c>
      <c r="E91" s="118" t="s">
        <v>741</v>
      </c>
      <c r="F91" s="119" t="s">
        <v>742</v>
      </c>
      <c r="G91" s="120" t="s">
        <v>144</v>
      </c>
      <c r="H91" s="121">
        <v>12.495</v>
      </c>
      <c r="I91" s="122"/>
      <c r="J91" s="123">
        <f>ROUND($I$91*$H$91,2)</f>
        <v>0</v>
      </c>
      <c r="K91" s="119" t="s">
        <v>137</v>
      </c>
      <c r="L91" s="22"/>
      <c r="M91" s="124"/>
      <c r="N91" s="125" t="s">
        <v>42</v>
      </c>
      <c r="P91" s="126">
        <f>$O$91*$H$91</f>
        <v>0</v>
      </c>
      <c r="Q91" s="126">
        <v>0.00825</v>
      </c>
      <c r="R91" s="126">
        <f>$Q$91*$H$91</f>
        <v>0.10308375</v>
      </c>
      <c r="S91" s="126">
        <v>0</v>
      </c>
      <c r="T91" s="127">
        <f>$S$91*$H$91</f>
        <v>0</v>
      </c>
      <c r="AR91" s="76" t="s">
        <v>138</v>
      </c>
      <c r="AT91" s="76" t="s">
        <v>133</v>
      </c>
      <c r="AU91" s="76" t="s">
        <v>79</v>
      </c>
      <c r="AY91" s="6" t="s">
        <v>131</v>
      </c>
      <c r="BE91" s="128">
        <f>IF($N$91="základní",$J$91,0)</f>
        <v>0</v>
      </c>
      <c r="BF91" s="128">
        <f>IF($N$91="snížená",$J$91,0)</f>
        <v>0</v>
      </c>
      <c r="BG91" s="128">
        <f>IF($N$91="zákl. přenesená",$J$91,0)</f>
        <v>0</v>
      </c>
      <c r="BH91" s="128">
        <f>IF($N$91="sníž. přenesená",$J$91,0)</f>
        <v>0</v>
      </c>
      <c r="BI91" s="128">
        <f>IF($N$91="nulová",$J$91,0)</f>
        <v>0</v>
      </c>
      <c r="BJ91" s="76" t="s">
        <v>21</v>
      </c>
      <c r="BK91" s="128">
        <f>ROUND($I$91*$H$91,2)</f>
        <v>0</v>
      </c>
      <c r="BL91" s="76" t="s">
        <v>138</v>
      </c>
      <c r="BM91" s="76" t="s">
        <v>743</v>
      </c>
    </row>
    <row r="92" spans="2:51" s="6" customFormat="1" ht="15.75" customHeight="1">
      <c r="B92" s="129"/>
      <c r="D92" s="130" t="s">
        <v>140</v>
      </c>
      <c r="E92" s="131"/>
      <c r="F92" s="131" t="s">
        <v>740</v>
      </c>
      <c r="H92" s="132">
        <v>12.495</v>
      </c>
      <c r="L92" s="129"/>
      <c r="M92" s="133"/>
      <c r="T92" s="134"/>
      <c r="AT92" s="135" t="s">
        <v>140</v>
      </c>
      <c r="AU92" s="135" t="s">
        <v>79</v>
      </c>
      <c r="AV92" s="135" t="s">
        <v>79</v>
      </c>
      <c r="AW92" s="135" t="s">
        <v>103</v>
      </c>
      <c r="AX92" s="135" t="s">
        <v>21</v>
      </c>
      <c r="AY92" s="135" t="s">
        <v>131</v>
      </c>
    </row>
    <row r="93" spans="2:65" s="6" customFormat="1" ht="15.75" customHeight="1">
      <c r="B93" s="22"/>
      <c r="C93" s="152" t="s">
        <v>148</v>
      </c>
      <c r="D93" s="152" t="s">
        <v>194</v>
      </c>
      <c r="E93" s="144" t="s">
        <v>744</v>
      </c>
      <c r="F93" s="145" t="s">
        <v>745</v>
      </c>
      <c r="G93" s="143" t="s">
        <v>144</v>
      </c>
      <c r="H93" s="146">
        <v>12.745</v>
      </c>
      <c r="I93" s="147"/>
      <c r="J93" s="148">
        <f>ROUND($I$93*$H$93,2)</f>
        <v>0</v>
      </c>
      <c r="K93" s="145" t="s">
        <v>137</v>
      </c>
      <c r="L93" s="149"/>
      <c r="M93" s="150"/>
      <c r="N93" s="151" t="s">
        <v>42</v>
      </c>
      <c r="P93" s="126">
        <f>$O$93*$H$93</f>
        <v>0</v>
      </c>
      <c r="Q93" s="126">
        <v>0.0021</v>
      </c>
      <c r="R93" s="126">
        <f>$Q$93*$H$93</f>
        <v>0.026764499999999997</v>
      </c>
      <c r="S93" s="126">
        <v>0</v>
      </c>
      <c r="T93" s="127">
        <f>$S$93*$H$93</f>
        <v>0</v>
      </c>
      <c r="AR93" s="76" t="s">
        <v>172</v>
      </c>
      <c r="AT93" s="76" t="s">
        <v>194</v>
      </c>
      <c r="AU93" s="76" t="s">
        <v>79</v>
      </c>
      <c r="AY93" s="6" t="s">
        <v>131</v>
      </c>
      <c r="BE93" s="128">
        <f>IF($N$93="základní",$J$93,0)</f>
        <v>0</v>
      </c>
      <c r="BF93" s="128">
        <f>IF($N$93="snížená",$J$93,0)</f>
        <v>0</v>
      </c>
      <c r="BG93" s="128">
        <f>IF($N$93="zákl. přenesená",$J$93,0)</f>
        <v>0</v>
      </c>
      <c r="BH93" s="128">
        <f>IF($N$93="sníž. přenesená",$J$93,0)</f>
        <v>0</v>
      </c>
      <c r="BI93" s="128">
        <f>IF($N$93="nulová",$J$93,0)</f>
        <v>0</v>
      </c>
      <c r="BJ93" s="76" t="s">
        <v>21</v>
      </c>
      <c r="BK93" s="128">
        <f>ROUND($I$93*$H$93,2)</f>
        <v>0</v>
      </c>
      <c r="BL93" s="76" t="s">
        <v>138</v>
      </c>
      <c r="BM93" s="76" t="s">
        <v>746</v>
      </c>
    </row>
    <row r="94" spans="2:47" s="6" customFormat="1" ht="30.75" customHeight="1">
      <c r="B94" s="22"/>
      <c r="D94" s="130" t="s">
        <v>352</v>
      </c>
      <c r="F94" s="157" t="s">
        <v>747</v>
      </c>
      <c r="L94" s="22"/>
      <c r="M94" s="48"/>
      <c r="T94" s="49"/>
      <c r="AT94" s="6" t="s">
        <v>352</v>
      </c>
      <c r="AU94" s="6" t="s">
        <v>79</v>
      </c>
    </row>
    <row r="95" spans="2:51" s="6" customFormat="1" ht="15.75" customHeight="1">
      <c r="B95" s="129"/>
      <c r="D95" s="136" t="s">
        <v>140</v>
      </c>
      <c r="F95" s="131" t="s">
        <v>748</v>
      </c>
      <c r="H95" s="132">
        <v>12.745</v>
      </c>
      <c r="L95" s="129"/>
      <c r="M95" s="133"/>
      <c r="T95" s="134"/>
      <c r="AT95" s="135" t="s">
        <v>140</v>
      </c>
      <c r="AU95" s="135" t="s">
        <v>79</v>
      </c>
      <c r="AV95" s="135" t="s">
        <v>79</v>
      </c>
      <c r="AW95" s="135" t="s">
        <v>71</v>
      </c>
      <c r="AX95" s="135" t="s">
        <v>21</v>
      </c>
      <c r="AY95" s="135" t="s">
        <v>131</v>
      </c>
    </row>
    <row r="96" spans="2:65" s="6" customFormat="1" ht="15.75" customHeight="1">
      <c r="B96" s="22"/>
      <c r="C96" s="117" t="s">
        <v>138</v>
      </c>
      <c r="D96" s="117" t="s">
        <v>133</v>
      </c>
      <c r="E96" s="118" t="s">
        <v>402</v>
      </c>
      <c r="F96" s="119" t="s">
        <v>403</v>
      </c>
      <c r="G96" s="120" t="s">
        <v>144</v>
      </c>
      <c r="H96" s="121">
        <v>29.937</v>
      </c>
      <c r="I96" s="122"/>
      <c r="J96" s="123">
        <f>ROUND($I$96*$H$96,2)</f>
        <v>0</v>
      </c>
      <c r="K96" s="119" t="s">
        <v>137</v>
      </c>
      <c r="L96" s="22"/>
      <c r="M96" s="124"/>
      <c r="N96" s="125" t="s">
        <v>42</v>
      </c>
      <c r="P96" s="126">
        <f>$O$96*$H$96</f>
        <v>0</v>
      </c>
      <c r="Q96" s="126">
        <v>0.00368</v>
      </c>
      <c r="R96" s="126">
        <f>$Q$96*$H$96</f>
        <v>0.11016816</v>
      </c>
      <c r="S96" s="126">
        <v>0</v>
      </c>
      <c r="T96" s="127">
        <f>$S$96*$H$96</f>
        <v>0</v>
      </c>
      <c r="AR96" s="76" t="s">
        <v>138</v>
      </c>
      <c r="AT96" s="76" t="s">
        <v>133</v>
      </c>
      <c r="AU96" s="76" t="s">
        <v>79</v>
      </c>
      <c r="AY96" s="6" t="s">
        <v>131</v>
      </c>
      <c r="BE96" s="128">
        <f>IF($N$96="základní",$J$96,0)</f>
        <v>0</v>
      </c>
      <c r="BF96" s="128">
        <f>IF($N$96="snížená",$J$96,0)</f>
        <v>0</v>
      </c>
      <c r="BG96" s="128">
        <f>IF($N$96="zákl. přenesená",$J$96,0)</f>
        <v>0</v>
      </c>
      <c r="BH96" s="128">
        <f>IF($N$96="sníž. přenesená",$J$96,0)</f>
        <v>0</v>
      </c>
      <c r="BI96" s="128">
        <f>IF($N$96="nulová",$J$96,0)</f>
        <v>0</v>
      </c>
      <c r="BJ96" s="76" t="s">
        <v>21</v>
      </c>
      <c r="BK96" s="128">
        <f>ROUND($I$96*$H$96,2)</f>
        <v>0</v>
      </c>
      <c r="BL96" s="76" t="s">
        <v>138</v>
      </c>
      <c r="BM96" s="76" t="s">
        <v>749</v>
      </c>
    </row>
    <row r="97" spans="2:63" s="106" customFormat="1" ht="30.75" customHeight="1">
      <c r="B97" s="107"/>
      <c r="D97" s="108" t="s">
        <v>70</v>
      </c>
      <c r="E97" s="115" t="s">
        <v>176</v>
      </c>
      <c r="F97" s="115" t="s">
        <v>223</v>
      </c>
      <c r="J97" s="116">
        <f>$BK$97</f>
        <v>0</v>
      </c>
      <c r="L97" s="107"/>
      <c r="M97" s="111"/>
      <c r="P97" s="112">
        <f>SUM($P$98:$P$106)</f>
        <v>0</v>
      </c>
      <c r="R97" s="112">
        <f>SUM($R$98:$R$106)</f>
        <v>0.15149246</v>
      </c>
      <c r="T97" s="113">
        <f>SUM($T$98:$T$106)</f>
        <v>0</v>
      </c>
      <c r="AR97" s="108" t="s">
        <v>21</v>
      </c>
      <c r="AT97" s="108" t="s">
        <v>70</v>
      </c>
      <c r="AU97" s="108" t="s">
        <v>21</v>
      </c>
      <c r="AY97" s="108" t="s">
        <v>131</v>
      </c>
      <c r="BK97" s="114">
        <f>SUM($BK$98:$BK$106)</f>
        <v>0</v>
      </c>
    </row>
    <row r="98" spans="2:65" s="6" customFormat="1" ht="15.75" customHeight="1">
      <c r="B98" s="22"/>
      <c r="C98" s="120" t="s">
        <v>157</v>
      </c>
      <c r="D98" s="120" t="s">
        <v>133</v>
      </c>
      <c r="E98" s="118" t="s">
        <v>750</v>
      </c>
      <c r="F98" s="119" t="s">
        <v>751</v>
      </c>
      <c r="G98" s="120" t="s">
        <v>144</v>
      </c>
      <c r="H98" s="121">
        <v>29.937</v>
      </c>
      <c r="I98" s="122"/>
      <c r="J98" s="123">
        <f>ROUND($I$98*$H$98,2)</f>
        <v>0</v>
      </c>
      <c r="K98" s="119" t="s">
        <v>137</v>
      </c>
      <c r="L98" s="22"/>
      <c r="M98" s="124"/>
      <c r="N98" s="125" t="s">
        <v>42</v>
      </c>
      <c r="P98" s="126">
        <f>$O$98*$H$98</f>
        <v>0</v>
      </c>
      <c r="Q98" s="126">
        <v>0</v>
      </c>
      <c r="R98" s="126">
        <f>$Q$98*$H$98</f>
        <v>0</v>
      </c>
      <c r="S98" s="126">
        <v>0</v>
      </c>
      <c r="T98" s="127">
        <f>$S$98*$H$98</f>
        <v>0</v>
      </c>
      <c r="AR98" s="76" t="s">
        <v>138</v>
      </c>
      <c r="AT98" s="76" t="s">
        <v>133</v>
      </c>
      <c r="AU98" s="76" t="s">
        <v>79</v>
      </c>
      <c r="AY98" s="76" t="s">
        <v>131</v>
      </c>
      <c r="BE98" s="128">
        <f>IF($N$98="základní",$J$98,0)</f>
        <v>0</v>
      </c>
      <c r="BF98" s="128">
        <f>IF($N$98="snížená",$J$98,0)</f>
        <v>0</v>
      </c>
      <c r="BG98" s="128">
        <f>IF($N$98="zákl. přenesená",$J$98,0)</f>
        <v>0</v>
      </c>
      <c r="BH98" s="128">
        <f>IF($N$98="sníž. přenesená",$J$98,0)</f>
        <v>0</v>
      </c>
      <c r="BI98" s="128">
        <f>IF($N$98="nulová",$J$98,0)</f>
        <v>0</v>
      </c>
      <c r="BJ98" s="76" t="s">
        <v>21</v>
      </c>
      <c r="BK98" s="128">
        <f>ROUND($I$98*$H$98,2)</f>
        <v>0</v>
      </c>
      <c r="BL98" s="76" t="s">
        <v>138</v>
      </c>
      <c r="BM98" s="76" t="s">
        <v>752</v>
      </c>
    </row>
    <row r="99" spans="2:65" s="6" customFormat="1" ht="15.75" customHeight="1">
      <c r="B99" s="22"/>
      <c r="C99" s="120" t="s">
        <v>163</v>
      </c>
      <c r="D99" s="120" t="s">
        <v>133</v>
      </c>
      <c r="E99" s="118" t="s">
        <v>753</v>
      </c>
      <c r="F99" s="119" t="s">
        <v>754</v>
      </c>
      <c r="G99" s="120" t="s">
        <v>144</v>
      </c>
      <c r="H99" s="121">
        <v>4.732</v>
      </c>
      <c r="I99" s="122"/>
      <c r="J99" s="123">
        <f>ROUND($I$99*$H$99,2)</f>
        <v>0</v>
      </c>
      <c r="K99" s="119" t="s">
        <v>137</v>
      </c>
      <c r="L99" s="22"/>
      <c r="M99" s="124"/>
      <c r="N99" s="125" t="s">
        <v>42</v>
      </c>
      <c r="P99" s="126">
        <f>$O$99*$H$99</f>
        <v>0</v>
      </c>
      <c r="Q99" s="126">
        <v>0</v>
      </c>
      <c r="R99" s="126">
        <f>$Q$99*$H$99</f>
        <v>0</v>
      </c>
      <c r="S99" s="126">
        <v>0</v>
      </c>
      <c r="T99" s="127">
        <f>$S$99*$H$99</f>
        <v>0</v>
      </c>
      <c r="AR99" s="76" t="s">
        <v>138</v>
      </c>
      <c r="AT99" s="76" t="s">
        <v>133</v>
      </c>
      <c r="AU99" s="76" t="s">
        <v>79</v>
      </c>
      <c r="AY99" s="76" t="s">
        <v>131</v>
      </c>
      <c r="BE99" s="128">
        <f>IF($N$99="základní",$J$99,0)</f>
        <v>0</v>
      </c>
      <c r="BF99" s="128">
        <f>IF($N$99="snížená",$J$99,0)</f>
        <v>0</v>
      </c>
      <c r="BG99" s="128">
        <f>IF($N$99="zákl. přenesená",$J$99,0)</f>
        <v>0</v>
      </c>
      <c r="BH99" s="128">
        <f>IF($N$99="sníž. přenesená",$J$99,0)</f>
        <v>0</v>
      </c>
      <c r="BI99" s="128">
        <f>IF($N$99="nulová",$J$99,0)</f>
        <v>0</v>
      </c>
      <c r="BJ99" s="76" t="s">
        <v>21</v>
      </c>
      <c r="BK99" s="128">
        <f>ROUND($I$99*$H$99,2)</f>
        <v>0</v>
      </c>
      <c r="BL99" s="76" t="s">
        <v>138</v>
      </c>
      <c r="BM99" s="76" t="s">
        <v>755</v>
      </c>
    </row>
    <row r="100" spans="2:51" s="6" customFormat="1" ht="15.75" customHeight="1">
      <c r="B100" s="129"/>
      <c r="D100" s="130" t="s">
        <v>140</v>
      </c>
      <c r="E100" s="131"/>
      <c r="F100" s="131" t="s">
        <v>756</v>
      </c>
      <c r="H100" s="132">
        <v>3.768</v>
      </c>
      <c r="L100" s="129"/>
      <c r="M100" s="133"/>
      <c r="T100" s="134"/>
      <c r="AT100" s="135" t="s">
        <v>140</v>
      </c>
      <c r="AU100" s="135" t="s">
        <v>79</v>
      </c>
      <c r="AV100" s="135" t="s">
        <v>79</v>
      </c>
      <c r="AW100" s="135" t="s">
        <v>103</v>
      </c>
      <c r="AX100" s="135" t="s">
        <v>71</v>
      </c>
      <c r="AY100" s="135" t="s">
        <v>131</v>
      </c>
    </row>
    <row r="101" spans="2:51" s="6" customFormat="1" ht="15.75" customHeight="1">
      <c r="B101" s="129"/>
      <c r="D101" s="136" t="s">
        <v>140</v>
      </c>
      <c r="E101" s="135"/>
      <c r="F101" s="131" t="s">
        <v>757</v>
      </c>
      <c r="H101" s="132">
        <v>4.732</v>
      </c>
      <c r="L101" s="129"/>
      <c r="M101" s="133"/>
      <c r="T101" s="134"/>
      <c r="AT101" s="135" t="s">
        <v>140</v>
      </c>
      <c r="AU101" s="135" t="s">
        <v>79</v>
      </c>
      <c r="AV101" s="135" t="s">
        <v>79</v>
      </c>
      <c r="AW101" s="135" t="s">
        <v>103</v>
      </c>
      <c r="AX101" s="135" t="s">
        <v>21</v>
      </c>
      <c r="AY101" s="135" t="s">
        <v>131</v>
      </c>
    </row>
    <row r="102" spans="2:65" s="6" customFormat="1" ht="15.75" customHeight="1">
      <c r="B102" s="22"/>
      <c r="C102" s="117" t="s">
        <v>167</v>
      </c>
      <c r="D102" s="117" t="s">
        <v>133</v>
      </c>
      <c r="E102" s="118" t="s">
        <v>420</v>
      </c>
      <c r="F102" s="119" t="s">
        <v>421</v>
      </c>
      <c r="G102" s="120" t="s">
        <v>144</v>
      </c>
      <c r="H102" s="121">
        <v>2.625</v>
      </c>
      <c r="I102" s="122"/>
      <c r="J102" s="123">
        <f>ROUND($I$102*$H$102,2)</f>
        <v>0</v>
      </c>
      <c r="K102" s="119" t="s">
        <v>137</v>
      </c>
      <c r="L102" s="22"/>
      <c r="M102" s="124"/>
      <c r="N102" s="125" t="s">
        <v>42</v>
      </c>
      <c r="P102" s="126">
        <f>$O$102*$H$102</f>
        <v>0</v>
      </c>
      <c r="Q102" s="126">
        <v>0.03885</v>
      </c>
      <c r="R102" s="126">
        <f>$Q$102*$H$102</f>
        <v>0.10198125000000001</v>
      </c>
      <c r="S102" s="126">
        <v>0</v>
      </c>
      <c r="T102" s="127">
        <f>$S$102*$H$102</f>
        <v>0</v>
      </c>
      <c r="AR102" s="76" t="s">
        <v>138</v>
      </c>
      <c r="AT102" s="76" t="s">
        <v>133</v>
      </c>
      <c r="AU102" s="76" t="s">
        <v>79</v>
      </c>
      <c r="AY102" s="6" t="s">
        <v>131</v>
      </c>
      <c r="BE102" s="128">
        <f>IF($N$102="základní",$J$102,0)</f>
        <v>0</v>
      </c>
      <c r="BF102" s="128">
        <f>IF($N$102="snížená",$J$102,0)</f>
        <v>0</v>
      </c>
      <c r="BG102" s="128">
        <f>IF($N$102="zákl. přenesená",$J$102,0)</f>
        <v>0</v>
      </c>
      <c r="BH102" s="128">
        <f>IF($N$102="sníž. přenesená",$J$102,0)</f>
        <v>0</v>
      </c>
      <c r="BI102" s="128">
        <f>IF($N$102="nulová",$J$102,0)</f>
        <v>0</v>
      </c>
      <c r="BJ102" s="76" t="s">
        <v>21</v>
      </c>
      <c r="BK102" s="128">
        <f>ROUND($I$102*$H$102,2)</f>
        <v>0</v>
      </c>
      <c r="BL102" s="76" t="s">
        <v>138</v>
      </c>
      <c r="BM102" s="76" t="s">
        <v>758</v>
      </c>
    </row>
    <row r="103" spans="2:51" s="6" customFormat="1" ht="15.75" customHeight="1">
      <c r="B103" s="129"/>
      <c r="D103" s="130" t="s">
        <v>140</v>
      </c>
      <c r="E103" s="131"/>
      <c r="F103" s="131" t="s">
        <v>759</v>
      </c>
      <c r="H103" s="132">
        <v>2.625</v>
      </c>
      <c r="L103" s="129"/>
      <c r="M103" s="133"/>
      <c r="T103" s="134"/>
      <c r="AT103" s="135" t="s">
        <v>140</v>
      </c>
      <c r="AU103" s="135" t="s">
        <v>79</v>
      </c>
      <c r="AV103" s="135" t="s">
        <v>79</v>
      </c>
      <c r="AW103" s="135" t="s">
        <v>103</v>
      </c>
      <c r="AX103" s="135" t="s">
        <v>21</v>
      </c>
      <c r="AY103" s="135" t="s">
        <v>131</v>
      </c>
    </row>
    <row r="104" spans="2:65" s="6" customFormat="1" ht="15.75" customHeight="1">
      <c r="B104" s="22"/>
      <c r="C104" s="117" t="s">
        <v>172</v>
      </c>
      <c r="D104" s="117" t="s">
        <v>133</v>
      </c>
      <c r="E104" s="118" t="s">
        <v>760</v>
      </c>
      <c r="F104" s="119" t="s">
        <v>761</v>
      </c>
      <c r="G104" s="120" t="s">
        <v>144</v>
      </c>
      <c r="H104" s="121">
        <v>2.107</v>
      </c>
      <c r="I104" s="122"/>
      <c r="J104" s="123">
        <f>ROUND($I$104*$H$104,2)</f>
        <v>0</v>
      </c>
      <c r="K104" s="119" t="s">
        <v>137</v>
      </c>
      <c r="L104" s="22"/>
      <c r="M104" s="124"/>
      <c r="N104" s="125" t="s">
        <v>42</v>
      </c>
      <c r="P104" s="126">
        <f>$O$104*$H$104</f>
        <v>0</v>
      </c>
      <c r="Q104" s="126">
        <v>0.01995</v>
      </c>
      <c r="R104" s="126">
        <f>$Q$104*$H$104</f>
        <v>0.04203465</v>
      </c>
      <c r="S104" s="126">
        <v>0</v>
      </c>
      <c r="T104" s="127">
        <f>$S$104*$H$104</f>
        <v>0</v>
      </c>
      <c r="AR104" s="76" t="s">
        <v>138</v>
      </c>
      <c r="AT104" s="76" t="s">
        <v>133</v>
      </c>
      <c r="AU104" s="76" t="s">
        <v>79</v>
      </c>
      <c r="AY104" s="6" t="s">
        <v>131</v>
      </c>
      <c r="BE104" s="128">
        <f>IF($N$104="základní",$J$104,0)</f>
        <v>0</v>
      </c>
      <c r="BF104" s="128">
        <f>IF($N$104="snížená",$J$104,0)</f>
        <v>0</v>
      </c>
      <c r="BG104" s="128">
        <f>IF($N$104="zákl. přenesená",$J$104,0)</f>
        <v>0</v>
      </c>
      <c r="BH104" s="128">
        <f>IF($N$104="sníž. přenesená",$J$104,0)</f>
        <v>0</v>
      </c>
      <c r="BI104" s="128">
        <f>IF($N$104="nulová",$J$104,0)</f>
        <v>0</v>
      </c>
      <c r="BJ104" s="76" t="s">
        <v>21</v>
      </c>
      <c r="BK104" s="128">
        <f>ROUND($I$104*$H$104,2)</f>
        <v>0</v>
      </c>
      <c r="BL104" s="76" t="s">
        <v>138</v>
      </c>
      <c r="BM104" s="76" t="s">
        <v>762</v>
      </c>
    </row>
    <row r="105" spans="2:51" s="6" customFormat="1" ht="15.75" customHeight="1">
      <c r="B105" s="129"/>
      <c r="D105" s="130" t="s">
        <v>140</v>
      </c>
      <c r="E105" s="131"/>
      <c r="F105" s="131" t="s">
        <v>763</v>
      </c>
      <c r="H105" s="132">
        <v>2.107</v>
      </c>
      <c r="L105" s="129"/>
      <c r="M105" s="133"/>
      <c r="T105" s="134"/>
      <c r="AT105" s="135" t="s">
        <v>140</v>
      </c>
      <c r="AU105" s="135" t="s">
        <v>79</v>
      </c>
      <c r="AV105" s="135" t="s">
        <v>79</v>
      </c>
      <c r="AW105" s="135" t="s">
        <v>103</v>
      </c>
      <c r="AX105" s="135" t="s">
        <v>21</v>
      </c>
      <c r="AY105" s="135" t="s">
        <v>131</v>
      </c>
    </row>
    <row r="106" spans="2:65" s="6" customFormat="1" ht="15.75" customHeight="1">
      <c r="B106" s="22"/>
      <c r="C106" s="117" t="s">
        <v>176</v>
      </c>
      <c r="D106" s="117" t="s">
        <v>133</v>
      </c>
      <c r="E106" s="118" t="s">
        <v>424</v>
      </c>
      <c r="F106" s="119" t="s">
        <v>425</v>
      </c>
      <c r="G106" s="120" t="s">
        <v>144</v>
      </c>
      <c r="H106" s="121">
        <v>4.732</v>
      </c>
      <c r="I106" s="122"/>
      <c r="J106" s="123">
        <f>ROUND($I$106*$H$106,2)</f>
        <v>0</v>
      </c>
      <c r="K106" s="119" t="s">
        <v>137</v>
      </c>
      <c r="L106" s="22"/>
      <c r="M106" s="124"/>
      <c r="N106" s="125" t="s">
        <v>42</v>
      </c>
      <c r="P106" s="126">
        <f>$O$106*$H$106</f>
        <v>0</v>
      </c>
      <c r="Q106" s="126">
        <v>0.00158</v>
      </c>
      <c r="R106" s="126">
        <f>$Q$106*$H$106</f>
        <v>0.00747656</v>
      </c>
      <c r="S106" s="126">
        <v>0</v>
      </c>
      <c r="T106" s="127">
        <f>$S$106*$H$106</f>
        <v>0</v>
      </c>
      <c r="AR106" s="76" t="s">
        <v>138</v>
      </c>
      <c r="AT106" s="76" t="s">
        <v>133</v>
      </c>
      <c r="AU106" s="76" t="s">
        <v>79</v>
      </c>
      <c r="AY106" s="6" t="s">
        <v>131</v>
      </c>
      <c r="BE106" s="128">
        <f>IF($N$106="základní",$J$106,0)</f>
        <v>0</v>
      </c>
      <c r="BF106" s="128">
        <f>IF($N$106="snížená",$J$106,0)</f>
        <v>0</v>
      </c>
      <c r="BG106" s="128">
        <f>IF($N$106="zákl. přenesená",$J$106,0)</f>
        <v>0</v>
      </c>
      <c r="BH106" s="128">
        <f>IF($N$106="sníž. přenesená",$J$106,0)</f>
        <v>0</v>
      </c>
      <c r="BI106" s="128">
        <f>IF($N$106="nulová",$J$106,0)</f>
        <v>0</v>
      </c>
      <c r="BJ106" s="76" t="s">
        <v>21</v>
      </c>
      <c r="BK106" s="128">
        <f>ROUND($I$106*$H$106,2)</f>
        <v>0</v>
      </c>
      <c r="BL106" s="76" t="s">
        <v>138</v>
      </c>
      <c r="BM106" s="76" t="s">
        <v>764</v>
      </c>
    </row>
    <row r="107" spans="2:63" s="106" customFormat="1" ht="30.75" customHeight="1">
      <c r="B107" s="107"/>
      <c r="D107" s="108" t="s">
        <v>70</v>
      </c>
      <c r="E107" s="115" t="s">
        <v>256</v>
      </c>
      <c r="F107" s="115" t="s">
        <v>257</v>
      </c>
      <c r="J107" s="116">
        <f>$BK$107</f>
        <v>0</v>
      </c>
      <c r="L107" s="107"/>
      <c r="M107" s="111"/>
      <c r="P107" s="112">
        <f>$P$108</f>
        <v>0</v>
      </c>
      <c r="R107" s="112">
        <f>$R$108</f>
        <v>0</v>
      </c>
      <c r="T107" s="113">
        <f>$T$108</f>
        <v>0</v>
      </c>
      <c r="AR107" s="108" t="s">
        <v>21</v>
      </c>
      <c r="AT107" s="108" t="s">
        <v>70</v>
      </c>
      <c r="AU107" s="108" t="s">
        <v>21</v>
      </c>
      <c r="AY107" s="108" t="s">
        <v>131</v>
      </c>
      <c r="BK107" s="114">
        <f>$BK$108</f>
        <v>0</v>
      </c>
    </row>
    <row r="108" spans="2:65" s="6" customFormat="1" ht="15.75" customHeight="1">
      <c r="B108" s="22"/>
      <c r="C108" s="120" t="s">
        <v>26</v>
      </c>
      <c r="D108" s="120" t="s">
        <v>133</v>
      </c>
      <c r="E108" s="118" t="s">
        <v>445</v>
      </c>
      <c r="F108" s="119" t="s">
        <v>446</v>
      </c>
      <c r="G108" s="120" t="s">
        <v>179</v>
      </c>
      <c r="H108" s="121">
        <v>0.538</v>
      </c>
      <c r="I108" s="122"/>
      <c r="J108" s="123">
        <f>ROUND($I$108*$H$108,2)</f>
        <v>0</v>
      </c>
      <c r="K108" s="119" t="s">
        <v>137</v>
      </c>
      <c r="L108" s="22"/>
      <c r="M108" s="124"/>
      <c r="N108" s="125" t="s">
        <v>42</v>
      </c>
      <c r="P108" s="126">
        <f>$O$108*$H$108</f>
        <v>0</v>
      </c>
      <c r="Q108" s="126">
        <v>0</v>
      </c>
      <c r="R108" s="126">
        <f>$Q$108*$H$108</f>
        <v>0</v>
      </c>
      <c r="S108" s="126">
        <v>0</v>
      </c>
      <c r="T108" s="127">
        <f>$S$108*$H$108</f>
        <v>0</v>
      </c>
      <c r="AR108" s="76" t="s">
        <v>138</v>
      </c>
      <c r="AT108" s="76" t="s">
        <v>133</v>
      </c>
      <c r="AU108" s="76" t="s">
        <v>79</v>
      </c>
      <c r="AY108" s="76" t="s">
        <v>131</v>
      </c>
      <c r="BE108" s="128">
        <f>IF($N$108="základní",$J$108,0)</f>
        <v>0</v>
      </c>
      <c r="BF108" s="128">
        <f>IF($N$108="snížená",$J$108,0)</f>
        <v>0</v>
      </c>
      <c r="BG108" s="128">
        <f>IF($N$108="zákl. přenesená",$J$108,0)</f>
        <v>0</v>
      </c>
      <c r="BH108" s="128">
        <f>IF($N$108="sníž. přenesená",$J$108,0)</f>
        <v>0</v>
      </c>
      <c r="BI108" s="128">
        <f>IF($N$108="nulová",$J$108,0)</f>
        <v>0</v>
      </c>
      <c r="BJ108" s="76" t="s">
        <v>21</v>
      </c>
      <c r="BK108" s="128">
        <f>ROUND($I$108*$H$108,2)</f>
        <v>0</v>
      </c>
      <c r="BL108" s="76" t="s">
        <v>138</v>
      </c>
      <c r="BM108" s="76" t="s">
        <v>765</v>
      </c>
    </row>
    <row r="109" spans="2:63" s="106" customFormat="1" ht="37.5" customHeight="1">
      <c r="B109" s="107"/>
      <c r="D109" s="108" t="s">
        <v>70</v>
      </c>
      <c r="E109" s="109" t="s">
        <v>448</v>
      </c>
      <c r="F109" s="109" t="s">
        <v>449</v>
      </c>
      <c r="J109" s="110">
        <f>$BK$109</f>
        <v>0</v>
      </c>
      <c r="L109" s="107"/>
      <c r="M109" s="111"/>
      <c r="P109" s="112">
        <f>$P$110+$P$117+$P$160</f>
        <v>0</v>
      </c>
      <c r="R109" s="112">
        <f>$R$110+$R$117+$R$160</f>
        <v>0.38430182000000007</v>
      </c>
      <c r="T109" s="113">
        <f>$T$110+$T$117+$T$160</f>
        <v>0</v>
      </c>
      <c r="AR109" s="108" t="s">
        <v>79</v>
      </c>
      <c r="AT109" s="108" t="s">
        <v>70</v>
      </c>
      <c r="AU109" s="108" t="s">
        <v>71</v>
      </c>
      <c r="AY109" s="108" t="s">
        <v>131</v>
      </c>
      <c r="BK109" s="114">
        <f>$BK$110+$BK$117+$BK$160</f>
        <v>0</v>
      </c>
    </row>
    <row r="110" spans="2:63" s="106" customFormat="1" ht="21" customHeight="1">
      <c r="B110" s="107"/>
      <c r="D110" s="108" t="s">
        <v>70</v>
      </c>
      <c r="E110" s="115" t="s">
        <v>491</v>
      </c>
      <c r="F110" s="115" t="s">
        <v>492</v>
      </c>
      <c r="J110" s="116">
        <f>$BK$110</f>
        <v>0</v>
      </c>
      <c r="L110" s="107"/>
      <c r="M110" s="111"/>
      <c r="P110" s="112">
        <f>SUM($P$111:$P$116)</f>
        <v>0</v>
      </c>
      <c r="R110" s="112">
        <f>SUM($R$111:$R$116)</f>
        <v>0.016</v>
      </c>
      <c r="T110" s="113">
        <f>SUM($T$111:$T$116)</f>
        <v>0</v>
      </c>
      <c r="AR110" s="108" t="s">
        <v>79</v>
      </c>
      <c r="AT110" s="108" t="s">
        <v>70</v>
      </c>
      <c r="AU110" s="108" t="s">
        <v>21</v>
      </c>
      <c r="AY110" s="108" t="s">
        <v>131</v>
      </c>
      <c r="BK110" s="114">
        <f>SUM($BK$111:$BK$116)</f>
        <v>0</v>
      </c>
    </row>
    <row r="111" spans="2:65" s="6" customFormat="1" ht="15.75" customHeight="1">
      <c r="B111" s="22"/>
      <c r="C111" s="120" t="s">
        <v>190</v>
      </c>
      <c r="D111" s="120" t="s">
        <v>133</v>
      </c>
      <c r="E111" s="118" t="s">
        <v>494</v>
      </c>
      <c r="F111" s="119" t="s">
        <v>495</v>
      </c>
      <c r="G111" s="120" t="s">
        <v>144</v>
      </c>
      <c r="H111" s="121">
        <v>0.36</v>
      </c>
      <c r="I111" s="122"/>
      <c r="J111" s="123">
        <f>ROUND($I$111*$H$111,2)</f>
        <v>0</v>
      </c>
      <c r="K111" s="119" t="s">
        <v>137</v>
      </c>
      <c r="L111" s="22"/>
      <c r="M111" s="124"/>
      <c r="N111" s="125" t="s">
        <v>42</v>
      </c>
      <c r="P111" s="126">
        <f>$O$111*$H$111</f>
        <v>0</v>
      </c>
      <c r="Q111" s="126">
        <v>0</v>
      </c>
      <c r="R111" s="126">
        <f>$Q$111*$H$111</f>
        <v>0</v>
      </c>
      <c r="S111" s="126">
        <v>0</v>
      </c>
      <c r="T111" s="127">
        <f>$S$111*$H$111</f>
        <v>0</v>
      </c>
      <c r="AR111" s="76" t="s">
        <v>161</v>
      </c>
      <c r="AT111" s="76" t="s">
        <v>133</v>
      </c>
      <c r="AU111" s="76" t="s">
        <v>79</v>
      </c>
      <c r="AY111" s="76" t="s">
        <v>131</v>
      </c>
      <c r="BE111" s="128">
        <f>IF($N$111="základní",$J$111,0)</f>
        <v>0</v>
      </c>
      <c r="BF111" s="128">
        <f>IF($N$111="snížená",$J$111,0)</f>
        <v>0</v>
      </c>
      <c r="BG111" s="128">
        <f>IF($N$111="zákl. přenesená",$J$111,0)</f>
        <v>0</v>
      </c>
      <c r="BH111" s="128">
        <f>IF($N$111="sníž. přenesená",$J$111,0)</f>
        <v>0</v>
      </c>
      <c r="BI111" s="128">
        <f>IF($N$111="nulová",$J$111,0)</f>
        <v>0</v>
      </c>
      <c r="BJ111" s="76" t="s">
        <v>21</v>
      </c>
      <c r="BK111" s="128">
        <f>ROUND($I$111*$H$111,2)</f>
        <v>0</v>
      </c>
      <c r="BL111" s="76" t="s">
        <v>161</v>
      </c>
      <c r="BM111" s="76" t="s">
        <v>766</v>
      </c>
    </row>
    <row r="112" spans="2:47" s="6" customFormat="1" ht="30.75" customHeight="1">
      <c r="B112" s="22"/>
      <c r="D112" s="130" t="s">
        <v>352</v>
      </c>
      <c r="F112" s="157" t="s">
        <v>456</v>
      </c>
      <c r="L112" s="22"/>
      <c r="M112" s="48"/>
      <c r="T112" s="49"/>
      <c r="AT112" s="6" t="s">
        <v>352</v>
      </c>
      <c r="AU112" s="6" t="s">
        <v>79</v>
      </c>
    </row>
    <row r="113" spans="2:51" s="6" customFormat="1" ht="15.75" customHeight="1">
      <c r="B113" s="129"/>
      <c r="D113" s="136" t="s">
        <v>140</v>
      </c>
      <c r="E113" s="135"/>
      <c r="F113" s="131" t="s">
        <v>767</v>
      </c>
      <c r="H113" s="132">
        <v>0.36</v>
      </c>
      <c r="L113" s="129"/>
      <c r="M113" s="133"/>
      <c r="T113" s="134"/>
      <c r="AT113" s="135" t="s">
        <v>140</v>
      </c>
      <c r="AU113" s="135" t="s">
        <v>79</v>
      </c>
      <c r="AV113" s="135" t="s">
        <v>79</v>
      </c>
      <c r="AW113" s="135" t="s">
        <v>103</v>
      </c>
      <c r="AX113" s="135" t="s">
        <v>21</v>
      </c>
      <c r="AY113" s="135" t="s">
        <v>131</v>
      </c>
    </row>
    <row r="114" spans="2:65" s="6" customFormat="1" ht="15.75" customHeight="1">
      <c r="B114" s="22"/>
      <c r="C114" s="152" t="s">
        <v>146</v>
      </c>
      <c r="D114" s="152" t="s">
        <v>194</v>
      </c>
      <c r="E114" s="144" t="s">
        <v>730</v>
      </c>
      <c r="F114" s="145" t="s">
        <v>731</v>
      </c>
      <c r="G114" s="143" t="s">
        <v>232</v>
      </c>
      <c r="H114" s="146">
        <v>1</v>
      </c>
      <c r="I114" s="147"/>
      <c r="J114" s="148">
        <f>ROUND($I$114*$H$114,2)</f>
        <v>0</v>
      </c>
      <c r="K114" s="145" t="s">
        <v>137</v>
      </c>
      <c r="L114" s="149"/>
      <c r="M114" s="150"/>
      <c r="N114" s="151" t="s">
        <v>42</v>
      </c>
      <c r="P114" s="126">
        <f>$O$114*$H$114</f>
        <v>0</v>
      </c>
      <c r="Q114" s="126">
        <v>0.016</v>
      </c>
      <c r="R114" s="126">
        <f>$Q$114*$H$114</f>
        <v>0.016</v>
      </c>
      <c r="S114" s="126">
        <v>0</v>
      </c>
      <c r="T114" s="127">
        <f>$S$114*$H$114</f>
        <v>0</v>
      </c>
      <c r="AR114" s="76" t="s">
        <v>383</v>
      </c>
      <c r="AT114" s="76" t="s">
        <v>194</v>
      </c>
      <c r="AU114" s="76" t="s">
        <v>79</v>
      </c>
      <c r="AY114" s="6" t="s">
        <v>131</v>
      </c>
      <c r="BE114" s="128">
        <f>IF($N$114="základní",$J$114,0)</f>
        <v>0</v>
      </c>
      <c r="BF114" s="128">
        <f>IF($N$114="snížená",$J$114,0)</f>
        <v>0</v>
      </c>
      <c r="BG114" s="128">
        <f>IF($N$114="zákl. přenesená",$J$114,0)</f>
        <v>0</v>
      </c>
      <c r="BH114" s="128">
        <f>IF($N$114="sníž. přenesená",$J$114,0)</f>
        <v>0</v>
      </c>
      <c r="BI114" s="128">
        <f>IF($N$114="nulová",$J$114,0)</f>
        <v>0</v>
      </c>
      <c r="BJ114" s="76" t="s">
        <v>21</v>
      </c>
      <c r="BK114" s="128">
        <f>ROUND($I$114*$H$114,2)</f>
        <v>0</v>
      </c>
      <c r="BL114" s="76" t="s">
        <v>161</v>
      </c>
      <c r="BM114" s="76" t="s">
        <v>768</v>
      </c>
    </row>
    <row r="115" spans="2:65" s="6" customFormat="1" ht="15.75" customHeight="1">
      <c r="B115" s="22"/>
      <c r="C115" s="120" t="s">
        <v>201</v>
      </c>
      <c r="D115" s="120" t="s">
        <v>133</v>
      </c>
      <c r="E115" s="118" t="s">
        <v>507</v>
      </c>
      <c r="F115" s="119" t="s">
        <v>508</v>
      </c>
      <c r="G115" s="120" t="s">
        <v>179</v>
      </c>
      <c r="H115" s="121">
        <v>0.016</v>
      </c>
      <c r="I115" s="122"/>
      <c r="J115" s="123">
        <f>ROUND($I$115*$H$115,2)</f>
        <v>0</v>
      </c>
      <c r="K115" s="119" t="s">
        <v>137</v>
      </c>
      <c r="L115" s="22"/>
      <c r="M115" s="124"/>
      <c r="N115" s="125" t="s">
        <v>42</v>
      </c>
      <c r="P115" s="126">
        <f>$O$115*$H$115</f>
        <v>0</v>
      </c>
      <c r="Q115" s="126">
        <v>0</v>
      </c>
      <c r="R115" s="126">
        <f>$Q$115*$H$115</f>
        <v>0</v>
      </c>
      <c r="S115" s="126">
        <v>0</v>
      </c>
      <c r="T115" s="127">
        <f>$S$115*$H$115</f>
        <v>0</v>
      </c>
      <c r="AR115" s="76" t="s">
        <v>161</v>
      </c>
      <c r="AT115" s="76" t="s">
        <v>133</v>
      </c>
      <c r="AU115" s="76" t="s">
        <v>79</v>
      </c>
      <c r="AY115" s="76" t="s">
        <v>131</v>
      </c>
      <c r="BE115" s="128">
        <f>IF($N$115="základní",$J$115,0)</f>
        <v>0</v>
      </c>
      <c r="BF115" s="128">
        <f>IF($N$115="snížená",$J$115,0)</f>
        <v>0</v>
      </c>
      <c r="BG115" s="128">
        <f>IF($N$115="zákl. přenesená",$J$115,0)</f>
        <v>0</v>
      </c>
      <c r="BH115" s="128">
        <f>IF($N$115="sníž. přenesená",$J$115,0)</f>
        <v>0</v>
      </c>
      <c r="BI115" s="128">
        <f>IF($N$115="nulová",$J$115,0)</f>
        <v>0</v>
      </c>
      <c r="BJ115" s="76" t="s">
        <v>21</v>
      </c>
      <c r="BK115" s="128">
        <f>ROUND($I$115*$H$115,2)</f>
        <v>0</v>
      </c>
      <c r="BL115" s="76" t="s">
        <v>161</v>
      </c>
      <c r="BM115" s="76" t="s">
        <v>769</v>
      </c>
    </row>
    <row r="116" spans="2:65" s="6" customFormat="1" ht="15.75" customHeight="1">
      <c r="B116" s="22"/>
      <c r="C116" s="120" t="s">
        <v>205</v>
      </c>
      <c r="D116" s="120" t="s">
        <v>133</v>
      </c>
      <c r="E116" s="118" t="s">
        <v>511</v>
      </c>
      <c r="F116" s="119" t="s">
        <v>512</v>
      </c>
      <c r="G116" s="120" t="s">
        <v>179</v>
      </c>
      <c r="H116" s="121">
        <v>0.016</v>
      </c>
      <c r="I116" s="122"/>
      <c r="J116" s="123">
        <f>ROUND($I$116*$H$116,2)</f>
        <v>0</v>
      </c>
      <c r="K116" s="119" t="s">
        <v>137</v>
      </c>
      <c r="L116" s="22"/>
      <c r="M116" s="124"/>
      <c r="N116" s="125" t="s">
        <v>42</v>
      </c>
      <c r="P116" s="126">
        <f>$O$116*$H$116</f>
        <v>0</v>
      </c>
      <c r="Q116" s="126">
        <v>0</v>
      </c>
      <c r="R116" s="126">
        <f>$Q$116*$H$116</f>
        <v>0</v>
      </c>
      <c r="S116" s="126">
        <v>0</v>
      </c>
      <c r="T116" s="127">
        <f>$S$116*$H$116</f>
        <v>0</v>
      </c>
      <c r="AR116" s="76" t="s">
        <v>161</v>
      </c>
      <c r="AT116" s="76" t="s">
        <v>133</v>
      </c>
      <c r="AU116" s="76" t="s">
        <v>79</v>
      </c>
      <c r="AY116" s="76" t="s">
        <v>131</v>
      </c>
      <c r="BE116" s="128">
        <f>IF($N$116="základní",$J$116,0)</f>
        <v>0</v>
      </c>
      <c r="BF116" s="128">
        <f>IF($N$116="snížená",$J$116,0)</f>
        <v>0</v>
      </c>
      <c r="BG116" s="128">
        <f>IF($N$116="zákl. přenesená",$J$116,0)</f>
        <v>0</v>
      </c>
      <c r="BH116" s="128">
        <f>IF($N$116="sníž. přenesená",$J$116,0)</f>
        <v>0</v>
      </c>
      <c r="BI116" s="128">
        <f>IF($N$116="nulová",$J$116,0)</f>
        <v>0</v>
      </c>
      <c r="BJ116" s="76" t="s">
        <v>21</v>
      </c>
      <c r="BK116" s="128">
        <f>ROUND($I$116*$H$116,2)</f>
        <v>0</v>
      </c>
      <c r="BL116" s="76" t="s">
        <v>161</v>
      </c>
      <c r="BM116" s="76" t="s">
        <v>770</v>
      </c>
    </row>
    <row r="117" spans="2:63" s="106" customFormat="1" ht="30.75" customHeight="1">
      <c r="B117" s="107"/>
      <c r="D117" s="108" t="s">
        <v>70</v>
      </c>
      <c r="E117" s="115" t="s">
        <v>771</v>
      </c>
      <c r="F117" s="115" t="s">
        <v>772</v>
      </c>
      <c r="J117" s="116">
        <f>$BK$117</f>
        <v>0</v>
      </c>
      <c r="L117" s="107"/>
      <c r="M117" s="111"/>
      <c r="P117" s="112">
        <f>SUM($P$118:$P$159)</f>
        <v>0</v>
      </c>
      <c r="R117" s="112">
        <f>SUM($R$118:$R$159)</f>
        <v>0.36621082000000005</v>
      </c>
      <c r="T117" s="113">
        <f>SUM($T$118:$T$159)</f>
        <v>0</v>
      </c>
      <c r="AR117" s="108" t="s">
        <v>79</v>
      </c>
      <c r="AT117" s="108" t="s">
        <v>70</v>
      </c>
      <c r="AU117" s="108" t="s">
        <v>21</v>
      </c>
      <c r="AY117" s="108" t="s">
        <v>131</v>
      </c>
      <c r="BK117" s="114">
        <f>SUM($BK$118:$BK$159)</f>
        <v>0</v>
      </c>
    </row>
    <row r="118" spans="2:65" s="6" customFormat="1" ht="15.75" customHeight="1">
      <c r="B118" s="22"/>
      <c r="C118" s="120" t="s">
        <v>8</v>
      </c>
      <c r="D118" s="120" t="s">
        <v>133</v>
      </c>
      <c r="E118" s="118" t="s">
        <v>773</v>
      </c>
      <c r="F118" s="119" t="s">
        <v>774</v>
      </c>
      <c r="G118" s="120" t="s">
        <v>136</v>
      </c>
      <c r="H118" s="121">
        <v>4.76</v>
      </c>
      <c r="I118" s="122"/>
      <c r="J118" s="123">
        <f>ROUND($I$118*$H$118,2)</f>
        <v>0</v>
      </c>
      <c r="K118" s="119" t="s">
        <v>137</v>
      </c>
      <c r="L118" s="22"/>
      <c r="M118" s="124"/>
      <c r="N118" s="125" t="s">
        <v>42</v>
      </c>
      <c r="P118" s="126">
        <f>$O$118*$H$118</f>
        <v>0</v>
      </c>
      <c r="Q118" s="126">
        <v>0.00147</v>
      </c>
      <c r="R118" s="126">
        <f>$Q$118*$H$118</f>
        <v>0.006997199999999999</v>
      </c>
      <c r="S118" s="126">
        <v>0</v>
      </c>
      <c r="T118" s="127">
        <f>$S$118*$H$118</f>
        <v>0</v>
      </c>
      <c r="AR118" s="76" t="s">
        <v>161</v>
      </c>
      <c r="AT118" s="76" t="s">
        <v>133</v>
      </c>
      <c r="AU118" s="76" t="s">
        <v>79</v>
      </c>
      <c r="AY118" s="76" t="s">
        <v>131</v>
      </c>
      <c r="BE118" s="128">
        <f>IF($N$118="základní",$J$118,0)</f>
        <v>0</v>
      </c>
      <c r="BF118" s="128">
        <f>IF($N$118="snížená",$J$118,0)</f>
        <v>0</v>
      </c>
      <c r="BG118" s="128">
        <f>IF($N$118="zákl. přenesená",$J$118,0)</f>
        <v>0</v>
      </c>
      <c r="BH118" s="128">
        <f>IF($N$118="sníž. přenesená",$J$118,0)</f>
        <v>0</v>
      </c>
      <c r="BI118" s="128">
        <f>IF($N$118="nulová",$J$118,0)</f>
        <v>0</v>
      </c>
      <c r="BJ118" s="76" t="s">
        <v>21</v>
      </c>
      <c r="BK118" s="128">
        <f>ROUND($I$118*$H$118,2)</f>
        <v>0</v>
      </c>
      <c r="BL118" s="76" t="s">
        <v>161</v>
      </c>
      <c r="BM118" s="76" t="s">
        <v>775</v>
      </c>
    </row>
    <row r="119" spans="2:47" s="6" customFormat="1" ht="30.75" customHeight="1">
      <c r="B119" s="22"/>
      <c r="D119" s="130" t="s">
        <v>352</v>
      </c>
      <c r="F119" s="157" t="s">
        <v>776</v>
      </c>
      <c r="L119" s="22"/>
      <c r="M119" s="48"/>
      <c r="T119" s="49"/>
      <c r="AT119" s="6" t="s">
        <v>352</v>
      </c>
      <c r="AU119" s="6" t="s">
        <v>79</v>
      </c>
    </row>
    <row r="120" spans="2:51" s="6" customFormat="1" ht="15.75" customHeight="1">
      <c r="B120" s="129"/>
      <c r="D120" s="136" t="s">
        <v>140</v>
      </c>
      <c r="E120" s="135"/>
      <c r="F120" s="131" t="s">
        <v>777</v>
      </c>
      <c r="H120" s="132">
        <v>4.76</v>
      </c>
      <c r="L120" s="129"/>
      <c r="M120" s="133"/>
      <c r="T120" s="134"/>
      <c r="AT120" s="135" t="s">
        <v>140</v>
      </c>
      <c r="AU120" s="135" t="s">
        <v>79</v>
      </c>
      <c r="AV120" s="135" t="s">
        <v>79</v>
      </c>
      <c r="AW120" s="135" t="s">
        <v>103</v>
      </c>
      <c r="AX120" s="135" t="s">
        <v>21</v>
      </c>
      <c r="AY120" s="135" t="s">
        <v>131</v>
      </c>
    </row>
    <row r="121" spans="2:65" s="6" customFormat="1" ht="15.75" customHeight="1">
      <c r="B121" s="22"/>
      <c r="C121" s="152" t="s">
        <v>161</v>
      </c>
      <c r="D121" s="152" t="s">
        <v>194</v>
      </c>
      <c r="E121" s="144" t="s">
        <v>778</v>
      </c>
      <c r="F121" s="145" t="s">
        <v>779</v>
      </c>
      <c r="G121" s="143" t="s">
        <v>144</v>
      </c>
      <c r="H121" s="146">
        <v>1.571</v>
      </c>
      <c r="I121" s="147"/>
      <c r="J121" s="148">
        <f>ROUND($I$121*$H$121,2)</f>
        <v>0</v>
      </c>
      <c r="K121" s="145" t="s">
        <v>137</v>
      </c>
      <c r="L121" s="149"/>
      <c r="M121" s="150"/>
      <c r="N121" s="151" t="s">
        <v>42</v>
      </c>
      <c r="P121" s="126">
        <f>$O$121*$H$121</f>
        <v>0</v>
      </c>
      <c r="Q121" s="126">
        <v>0.0192</v>
      </c>
      <c r="R121" s="126">
        <f>$Q$121*$H$121</f>
        <v>0.030163199999999998</v>
      </c>
      <c r="S121" s="126">
        <v>0</v>
      </c>
      <c r="T121" s="127">
        <f>$S$121*$H$121</f>
        <v>0</v>
      </c>
      <c r="AR121" s="76" t="s">
        <v>383</v>
      </c>
      <c r="AT121" s="76" t="s">
        <v>194</v>
      </c>
      <c r="AU121" s="76" t="s">
        <v>79</v>
      </c>
      <c r="AY121" s="6" t="s">
        <v>131</v>
      </c>
      <c r="BE121" s="128">
        <f>IF($N$121="základní",$J$121,0)</f>
        <v>0</v>
      </c>
      <c r="BF121" s="128">
        <f>IF($N$121="snížená",$J$121,0)</f>
        <v>0</v>
      </c>
      <c r="BG121" s="128">
        <f>IF($N$121="zákl. přenesená",$J$121,0)</f>
        <v>0</v>
      </c>
      <c r="BH121" s="128">
        <f>IF($N$121="sníž. přenesená",$J$121,0)</f>
        <v>0</v>
      </c>
      <c r="BI121" s="128">
        <f>IF($N$121="nulová",$J$121,0)</f>
        <v>0</v>
      </c>
      <c r="BJ121" s="76" t="s">
        <v>21</v>
      </c>
      <c r="BK121" s="128">
        <f>ROUND($I$121*$H$121,2)</f>
        <v>0</v>
      </c>
      <c r="BL121" s="76" t="s">
        <v>161</v>
      </c>
      <c r="BM121" s="76" t="s">
        <v>780</v>
      </c>
    </row>
    <row r="122" spans="2:51" s="6" customFormat="1" ht="15.75" customHeight="1">
      <c r="B122" s="129"/>
      <c r="D122" s="136" t="s">
        <v>140</v>
      </c>
      <c r="F122" s="131" t="s">
        <v>781</v>
      </c>
      <c r="H122" s="132">
        <v>1.571</v>
      </c>
      <c r="L122" s="129"/>
      <c r="M122" s="133"/>
      <c r="T122" s="134"/>
      <c r="AT122" s="135" t="s">
        <v>140</v>
      </c>
      <c r="AU122" s="135" t="s">
        <v>79</v>
      </c>
      <c r="AV122" s="135" t="s">
        <v>79</v>
      </c>
      <c r="AW122" s="135" t="s">
        <v>71</v>
      </c>
      <c r="AX122" s="135" t="s">
        <v>21</v>
      </c>
      <c r="AY122" s="135" t="s">
        <v>131</v>
      </c>
    </row>
    <row r="123" spans="2:65" s="6" customFormat="1" ht="15.75" customHeight="1">
      <c r="B123" s="22"/>
      <c r="C123" s="117" t="s">
        <v>216</v>
      </c>
      <c r="D123" s="117" t="s">
        <v>133</v>
      </c>
      <c r="E123" s="118" t="s">
        <v>782</v>
      </c>
      <c r="F123" s="119" t="s">
        <v>783</v>
      </c>
      <c r="G123" s="120" t="s">
        <v>136</v>
      </c>
      <c r="H123" s="121">
        <v>5.95</v>
      </c>
      <c r="I123" s="122"/>
      <c r="J123" s="123">
        <f>ROUND($I$123*$H$123,2)</f>
        <v>0</v>
      </c>
      <c r="K123" s="119" t="s">
        <v>137</v>
      </c>
      <c r="L123" s="22"/>
      <c r="M123" s="124"/>
      <c r="N123" s="125" t="s">
        <v>42</v>
      </c>
      <c r="P123" s="126">
        <f>$O$123*$H$123</f>
        <v>0</v>
      </c>
      <c r="Q123" s="126">
        <v>0.00098</v>
      </c>
      <c r="R123" s="126">
        <f>$Q$123*$H$123</f>
        <v>0.005831</v>
      </c>
      <c r="S123" s="126">
        <v>0</v>
      </c>
      <c r="T123" s="127">
        <f>$S$123*$H$123</f>
        <v>0</v>
      </c>
      <c r="AR123" s="76" t="s">
        <v>161</v>
      </c>
      <c r="AT123" s="76" t="s">
        <v>133</v>
      </c>
      <c r="AU123" s="76" t="s">
        <v>79</v>
      </c>
      <c r="AY123" s="6" t="s">
        <v>131</v>
      </c>
      <c r="BE123" s="128">
        <f>IF($N$123="základní",$J$123,0)</f>
        <v>0</v>
      </c>
      <c r="BF123" s="128">
        <f>IF($N$123="snížená",$J$123,0)</f>
        <v>0</v>
      </c>
      <c r="BG123" s="128">
        <f>IF($N$123="zákl. přenesená",$J$123,0)</f>
        <v>0</v>
      </c>
      <c r="BH123" s="128">
        <f>IF($N$123="sníž. přenesená",$J$123,0)</f>
        <v>0</v>
      </c>
      <c r="BI123" s="128">
        <f>IF($N$123="nulová",$J$123,0)</f>
        <v>0</v>
      </c>
      <c r="BJ123" s="76" t="s">
        <v>21</v>
      </c>
      <c r="BK123" s="128">
        <f>ROUND($I$123*$H$123,2)</f>
        <v>0</v>
      </c>
      <c r="BL123" s="76" t="s">
        <v>161</v>
      </c>
      <c r="BM123" s="76" t="s">
        <v>784</v>
      </c>
    </row>
    <row r="124" spans="2:47" s="6" customFormat="1" ht="30.75" customHeight="1">
      <c r="B124" s="22"/>
      <c r="D124" s="130" t="s">
        <v>352</v>
      </c>
      <c r="F124" s="157" t="s">
        <v>776</v>
      </c>
      <c r="L124" s="22"/>
      <c r="M124" s="48"/>
      <c r="T124" s="49"/>
      <c r="AT124" s="6" t="s">
        <v>352</v>
      </c>
      <c r="AU124" s="6" t="s">
        <v>79</v>
      </c>
    </row>
    <row r="125" spans="2:51" s="6" customFormat="1" ht="15.75" customHeight="1">
      <c r="B125" s="129"/>
      <c r="D125" s="136" t="s">
        <v>140</v>
      </c>
      <c r="E125" s="135"/>
      <c r="F125" s="131" t="s">
        <v>785</v>
      </c>
      <c r="H125" s="132">
        <v>5.95</v>
      </c>
      <c r="L125" s="129"/>
      <c r="M125" s="133"/>
      <c r="T125" s="134"/>
      <c r="AT125" s="135" t="s">
        <v>140</v>
      </c>
      <c r="AU125" s="135" t="s">
        <v>79</v>
      </c>
      <c r="AV125" s="135" t="s">
        <v>79</v>
      </c>
      <c r="AW125" s="135" t="s">
        <v>103</v>
      </c>
      <c r="AX125" s="135" t="s">
        <v>21</v>
      </c>
      <c r="AY125" s="135" t="s">
        <v>131</v>
      </c>
    </row>
    <row r="126" spans="2:65" s="6" customFormat="1" ht="15.75" customHeight="1">
      <c r="B126" s="22"/>
      <c r="C126" s="152" t="s">
        <v>182</v>
      </c>
      <c r="D126" s="152" t="s">
        <v>194</v>
      </c>
      <c r="E126" s="144" t="s">
        <v>778</v>
      </c>
      <c r="F126" s="145" t="s">
        <v>779</v>
      </c>
      <c r="G126" s="143" t="s">
        <v>144</v>
      </c>
      <c r="H126" s="146">
        <v>1.964</v>
      </c>
      <c r="I126" s="147"/>
      <c r="J126" s="148">
        <f>ROUND($I$126*$H$126,2)</f>
        <v>0</v>
      </c>
      <c r="K126" s="145" t="s">
        <v>137</v>
      </c>
      <c r="L126" s="149"/>
      <c r="M126" s="150"/>
      <c r="N126" s="151" t="s">
        <v>42</v>
      </c>
      <c r="P126" s="126">
        <f>$O$126*$H$126</f>
        <v>0</v>
      </c>
      <c r="Q126" s="126">
        <v>0.0192</v>
      </c>
      <c r="R126" s="126">
        <f>$Q$126*$H$126</f>
        <v>0.037708799999999994</v>
      </c>
      <c r="S126" s="126">
        <v>0</v>
      </c>
      <c r="T126" s="127">
        <f>$S$126*$H$126</f>
        <v>0</v>
      </c>
      <c r="AR126" s="76" t="s">
        <v>383</v>
      </c>
      <c r="AT126" s="76" t="s">
        <v>194</v>
      </c>
      <c r="AU126" s="76" t="s">
        <v>79</v>
      </c>
      <c r="AY126" s="6" t="s">
        <v>131</v>
      </c>
      <c r="BE126" s="128">
        <f>IF($N$126="základní",$J$126,0)</f>
        <v>0</v>
      </c>
      <c r="BF126" s="128">
        <f>IF($N$126="snížená",$J$126,0)</f>
        <v>0</v>
      </c>
      <c r="BG126" s="128">
        <f>IF($N$126="zákl. přenesená",$J$126,0)</f>
        <v>0</v>
      </c>
      <c r="BH126" s="128">
        <f>IF($N$126="sníž. přenesená",$J$126,0)</f>
        <v>0</v>
      </c>
      <c r="BI126" s="128">
        <f>IF($N$126="nulová",$J$126,0)</f>
        <v>0</v>
      </c>
      <c r="BJ126" s="76" t="s">
        <v>21</v>
      </c>
      <c r="BK126" s="128">
        <f>ROUND($I$126*$H$126,2)</f>
        <v>0</v>
      </c>
      <c r="BL126" s="76" t="s">
        <v>161</v>
      </c>
      <c r="BM126" s="76" t="s">
        <v>786</v>
      </c>
    </row>
    <row r="127" spans="2:51" s="6" customFormat="1" ht="15.75" customHeight="1">
      <c r="B127" s="129"/>
      <c r="D127" s="136" t="s">
        <v>140</v>
      </c>
      <c r="F127" s="131" t="s">
        <v>787</v>
      </c>
      <c r="H127" s="132">
        <v>1.964</v>
      </c>
      <c r="L127" s="129"/>
      <c r="M127" s="133"/>
      <c r="T127" s="134"/>
      <c r="AT127" s="135" t="s">
        <v>140</v>
      </c>
      <c r="AU127" s="135" t="s">
        <v>79</v>
      </c>
      <c r="AV127" s="135" t="s">
        <v>79</v>
      </c>
      <c r="AW127" s="135" t="s">
        <v>71</v>
      </c>
      <c r="AX127" s="135" t="s">
        <v>21</v>
      </c>
      <c r="AY127" s="135" t="s">
        <v>131</v>
      </c>
    </row>
    <row r="128" spans="2:65" s="6" customFormat="1" ht="15.75" customHeight="1">
      <c r="B128" s="22"/>
      <c r="C128" s="117" t="s">
        <v>224</v>
      </c>
      <c r="D128" s="117" t="s">
        <v>133</v>
      </c>
      <c r="E128" s="118" t="s">
        <v>788</v>
      </c>
      <c r="F128" s="119" t="s">
        <v>789</v>
      </c>
      <c r="G128" s="120" t="s">
        <v>136</v>
      </c>
      <c r="H128" s="121">
        <v>4.4</v>
      </c>
      <c r="I128" s="122"/>
      <c r="J128" s="123">
        <f>ROUND($I$128*$H$128,2)</f>
        <v>0</v>
      </c>
      <c r="K128" s="119" t="s">
        <v>137</v>
      </c>
      <c r="L128" s="22"/>
      <c r="M128" s="124"/>
      <c r="N128" s="125" t="s">
        <v>42</v>
      </c>
      <c r="P128" s="126">
        <f>$O$128*$H$128</f>
        <v>0</v>
      </c>
      <c r="Q128" s="126">
        <v>0.00079</v>
      </c>
      <c r="R128" s="126">
        <f>$Q$128*$H$128</f>
        <v>0.0034760000000000004</v>
      </c>
      <c r="S128" s="126">
        <v>0</v>
      </c>
      <c r="T128" s="127">
        <f>$S$128*$H$128</f>
        <v>0</v>
      </c>
      <c r="AR128" s="76" t="s">
        <v>161</v>
      </c>
      <c r="AT128" s="76" t="s">
        <v>133</v>
      </c>
      <c r="AU128" s="76" t="s">
        <v>79</v>
      </c>
      <c r="AY128" s="6" t="s">
        <v>131</v>
      </c>
      <c r="BE128" s="128">
        <f>IF($N$128="základní",$J$128,0)</f>
        <v>0</v>
      </c>
      <c r="BF128" s="128">
        <f>IF($N$128="snížená",$J$128,0)</f>
        <v>0</v>
      </c>
      <c r="BG128" s="128">
        <f>IF($N$128="zákl. přenesená",$J$128,0)</f>
        <v>0</v>
      </c>
      <c r="BH128" s="128">
        <f>IF($N$128="sníž. přenesená",$J$128,0)</f>
        <v>0</v>
      </c>
      <c r="BI128" s="128">
        <f>IF($N$128="nulová",$J$128,0)</f>
        <v>0</v>
      </c>
      <c r="BJ128" s="76" t="s">
        <v>21</v>
      </c>
      <c r="BK128" s="128">
        <f>ROUND($I$128*$H$128,2)</f>
        <v>0</v>
      </c>
      <c r="BL128" s="76" t="s">
        <v>161</v>
      </c>
      <c r="BM128" s="76" t="s">
        <v>790</v>
      </c>
    </row>
    <row r="129" spans="2:47" s="6" customFormat="1" ht="30.75" customHeight="1">
      <c r="B129" s="22"/>
      <c r="D129" s="130" t="s">
        <v>352</v>
      </c>
      <c r="F129" s="157" t="s">
        <v>776</v>
      </c>
      <c r="L129" s="22"/>
      <c r="M129" s="48"/>
      <c r="T129" s="49"/>
      <c r="AT129" s="6" t="s">
        <v>352</v>
      </c>
      <c r="AU129" s="6" t="s">
        <v>79</v>
      </c>
    </row>
    <row r="130" spans="2:65" s="6" customFormat="1" ht="15.75" customHeight="1">
      <c r="B130" s="22"/>
      <c r="C130" s="152" t="s">
        <v>229</v>
      </c>
      <c r="D130" s="152" t="s">
        <v>194</v>
      </c>
      <c r="E130" s="144" t="s">
        <v>778</v>
      </c>
      <c r="F130" s="145" t="s">
        <v>779</v>
      </c>
      <c r="G130" s="143" t="s">
        <v>144</v>
      </c>
      <c r="H130" s="146">
        <v>1.452</v>
      </c>
      <c r="I130" s="147"/>
      <c r="J130" s="148">
        <f>ROUND($I$130*$H$130,2)</f>
        <v>0</v>
      </c>
      <c r="K130" s="145" t="s">
        <v>137</v>
      </c>
      <c r="L130" s="149"/>
      <c r="M130" s="150"/>
      <c r="N130" s="151" t="s">
        <v>42</v>
      </c>
      <c r="P130" s="126">
        <f>$O$130*$H$130</f>
        <v>0</v>
      </c>
      <c r="Q130" s="126">
        <v>0.0192</v>
      </c>
      <c r="R130" s="126">
        <f>$Q$130*$H$130</f>
        <v>0.027878399999999998</v>
      </c>
      <c r="S130" s="126">
        <v>0</v>
      </c>
      <c r="T130" s="127">
        <f>$S$130*$H$130</f>
        <v>0</v>
      </c>
      <c r="AR130" s="76" t="s">
        <v>383</v>
      </c>
      <c r="AT130" s="76" t="s">
        <v>194</v>
      </c>
      <c r="AU130" s="76" t="s">
        <v>79</v>
      </c>
      <c r="AY130" s="6" t="s">
        <v>131</v>
      </c>
      <c r="BE130" s="128">
        <f>IF($N$130="základní",$J$130,0)</f>
        <v>0</v>
      </c>
      <c r="BF130" s="128">
        <f>IF($N$130="snížená",$J$130,0)</f>
        <v>0</v>
      </c>
      <c r="BG130" s="128">
        <f>IF($N$130="zákl. přenesená",$J$130,0)</f>
        <v>0</v>
      </c>
      <c r="BH130" s="128">
        <f>IF($N$130="sníž. přenesená",$J$130,0)</f>
        <v>0</v>
      </c>
      <c r="BI130" s="128">
        <f>IF($N$130="nulová",$J$130,0)</f>
        <v>0</v>
      </c>
      <c r="BJ130" s="76" t="s">
        <v>21</v>
      </c>
      <c r="BK130" s="128">
        <f>ROUND($I$130*$H$130,2)</f>
        <v>0</v>
      </c>
      <c r="BL130" s="76" t="s">
        <v>161</v>
      </c>
      <c r="BM130" s="76" t="s">
        <v>791</v>
      </c>
    </row>
    <row r="131" spans="2:51" s="6" customFormat="1" ht="15.75" customHeight="1">
      <c r="B131" s="129"/>
      <c r="D131" s="136" t="s">
        <v>140</v>
      </c>
      <c r="F131" s="131" t="s">
        <v>792</v>
      </c>
      <c r="H131" s="132">
        <v>1.452</v>
      </c>
      <c r="L131" s="129"/>
      <c r="M131" s="133"/>
      <c r="T131" s="134"/>
      <c r="AT131" s="135" t="s">
        <v>140</v>
      </c>
      <c r="AU131" s="135" t="s">
        <v>79</v>
      </c>
      <c r="AV131" s="135" t="s">
        <v>79</v>
      </c>
      <c r="AW131" s="135" t="s">
        <v>71</v>
      </c>
      <c r="AX131" s="135" t="s">
        <v>21</v>
      </c>
      <c r="AY131" s="135" t="s">
        <v>131</v>
      </c>
    </row>
    <row r="132" spans="2:65" s="6" customFormat="1" ht="15.75" customHeight="1">
      <c r="B132" s="22"/>
      <c r="C132" s="117" t="s">
        <v>7</v>
      </c>
      <c r="D132" s="117" t="s">
        <v>133</v>
      </c>
      <c r="E132" s="118" t="s">
        <v>793</v>
      </c>
      <c r="F132" s="119" t="s">
        <v>794</v>
      </c>
      <c r="G132" s="120" t="s">
        <v>136</v>
      </c>
      <c r="H132" s="121">
        <v>4.2</v>
      </c>
      <c r="I132" s="122"/>
      <c r="J132" s="123">
        <f>ROUND($I$132*$H$132,2)</f>
        <v>0</v>
      </c>
      <c r="K132" s="119" t="s">
        <v>137</v>
      </c>
      <c r="L132" s="22"/>
      <c r="M132" s="124"/>
      <c r="N132" s="125" t="s">
        <v>42</v>
      </c>
      <c r="P132" s="126">
        <f>$O$132*$H$132</f>
        <v>0</v>
      </c>
      <c r="Q132" s="126">
        <v>0.00079</v>
      </c>
      <c r="R132" s="126">
        <f>$Q$132*$H$132</f>
        <v>0.003318</v>
      </c>
      <c r="S132" s="126">
        <v>0</v>
      </c>
      <c r="T132" s="127">
        <f>$S$132*$H$132</f>
        <v>0</v>
      </c>
      <c r="AR132" s="76" t="s">
        <v>161</v>
      </c>
      <c r="AT132" s="76" t="s">
        <v>133</v>
      </c>
      <c r="AU132" s="76" t="s">
        <v>79</v>
      </c>
      <c r="AY132" s="6" t="s">
        <v>131</v>
      </c>
      <c r="BE132" s="128">
        <f>IF($N$132="základní",$J$132,0)</f>
        <v>0</v>
      </c>
      <c r="BF132" s="128">
        <f>IF($N$132="snížená",$J$132,0)</f>
        <v>0</v>
      </c>
      <c r="BG132" s="128">
        <f>IF($N$132="zákl. přenesená",$J$132,0)</f>
        <v>0</v>
      </c>
      <c r="BH132" s="128">
        <f>IF($N$132="sníž. přenesená",$J$132,0)</f>
        <v>0</v>
      </c>
      <c r="BI132" s="128">
        <f>IF($N$132="nulová",$J$132,0)</f>
        <v>0</v>
      </c>
      <c r="BJ132" s="76" t="s">
        <v>21</v>
      </c>
      <c r="BK132" s="128">
        <f>ROUND($I$132*$H$132,2)</f>
        <v>0</v>
      </c>
      <c r="BL132" s="76" t="s">
        <v>161</v>
      </c>
      <c r="BM132" s="76" t="s">
        <v>795</v>
      </c>
    </row>
    <row r="133" spans="2:47" s="6" customFormat="1" ht="30.75" customHeight="1">
      <c r="B133" s="22"/>
      <c r="D133" s="130" t="s">
        <v>352</v>
      </c>
      <c r="F133" s="157" t="s">
        <v>776</v>
      </c>
      <c r="L133" s="22"/>
      <c r="M133" s="48"/>
      <c r="T133" s="49"/>
      <c r="AT133" s="6" t="s">
        <v>352</v>
      </c>
      <c r="AU133" s="6" t="s">
        <v>79</v>
      </c>
    </row>
    <row r="134" spans="2:51" s="6" customFormat="1" ht="15.75" customHeight="1">
      <c r="B134" s="129"/>
      <c r="D134" s="136" t="s">
        <v>140</v>
      </c>
      <c r="E134" s="135"/>
      <c r="F134" s="131" t="s">
        <v>796</v>
      </c>
      <c r="H134" s="132">
        <v>1.8</v>
      </c>
      <c r="L134" s="129"/>
      <c r="M134" s="133"/>
      <c r="T134" s="134"/>
      <c r="AT134" s="135" t="s">
        <v>140</v>
      </c>
      <c r="AU134" s="135" t="s">
        <v>79</v>
      </c>
      <c r="AV134" s="135" t="s">
        <v>79</v>
      </c>
      <c r="AW134" s="135" t="s">
        <v>103</v>
      </c>
      <c r="AX134" s="135" t="s">
        <v>71</v>
      </c>
      <c r="AY134" s="135" t="s">
        <v>131</v>
      </c>
    </row>
    <row r="135" spans="2:51" s="6" customFormat="1" ht="15.75" customHeight="1">
      <c r="B135" s="129"/>
      <c r="D135" s="136" t="s">
        <v>140</v>
      </c>
      <c r="E135" s="135"/>
      <c r="F135" s="131" t="s">
        <v>797</v>
      </c>
      <c r="H135" s="132">
        <v>2.4</v>
      </c>
      <c r="L135" s="129"/>
      <c r="M135" s="133"/>
      <c r="T135" s="134"/>
      <c r="AT135" s="135" t="s">
        <v>140</v>
      </c>
      <c r="AU135" s="135" t="s">
        <v>79</v>
      </c>
      <c r="AV135" s="135" t="s">
        <v>79</v>
      </c>
      <c r="AW135" s="135" t="s">
        <v>103</v>
      </c>
      <c r="AX135" s="135" t="s">
        <v>71</v>
      </c>
      <c r="AY135" s="135" t="s">
        <v>131</v>
      </c>
    </row>
    <row r="136" spans="2:51" s="6" customFormat="1" ht="15.75" customHeight="1">
      <c r="B136" s="137"/>
      <c r="D136" s="136" t="s">
        <v>140</v>
      </c>
      <c r="E136" s="138"/>
      <c r="F136" s="139" t="s">
        <v>189</v>
      </c>
      <c r="H136" s="140">
        <v>4.2</v>
      </c>
      <c r="L136" s="137"/>
      <c r="M136" s="141"/>
      <c r="T136" s="142"/>
      <c r="AT136" s="138" t="s">
        <v>140</v>
      </c>
      <c r="AU136" s="138" t="s">
        <v>79</v>
      </c>
      <c r="AV136" s="138" t="s">
        <v>138</v>
      </c>
      <c r="AW136" s="138" t="s">
        <v>103</v>
      </c>
      <c r="AX136" s="138" t="s">
        <v>21</v>
      </c>
      <c r="AY136" s="138" t="s">
        <v>131</v>
      </c>
    </row>
    <row r="137" spans="2:65" s="6" customFormat="1" ht="15.75" customHeight="1">
      <c r="B137" s="22"/>
      <c r="C137" s="152" t="s">
        <v>239</v>
      </c>
      <c r="D137" s="152" t="s">
        <v>194</v>
      </c>
      <c r="E137" s="144" t="s">
        <v>778</v>
      </c>
      <c r="F137" s="145" t="s">
        <v>779</v>
      </c>
      <c r="G137" s="143" t="s">
        <v>144</v>
      </c>
      <c r="H137" s="146">
        <v>1.386</v>
      </c>
      <c r="I137" s="147"/>
      <c r="J137" s="148">
        <f>ROUND($I$137*$H$137,2)</f>
        <v>0</v>
      </c>
      <c r="K137" s="145" t="s">
        <v>137</v>
      </c>
      <c r="L137" s="149"/>
      <c r="M137" s="150"/>
      <c r="N137" s="151" t="s">
        <v>42</v>
      </c>
      <c r="P137" s="126">
        <f>$O$137*$H$137</f>
        <v>0</v>
      </c>
      <c r="Q137" s="126">
        <v>0.0192</v>
      </c>
      <c r="R137" s="126">
        <f>$Q$137*$H$137</f>
        <v>0.026611199999999995</v>
      </c>
      <c r="S137" s="126">
        <v>0</v>
      </c>
      <c r="T137" s="127">
        <f>$S$137*$H$137</f>
        <v>0</v>
      </c>
      <c r="AR137" s="76" t="s">
        <v>383</v>
      </c>
      <c r="AT137" s="76" t="s">
        <v>194</v>
      </c>
      <c r="AU137" s="76" t="s">
        <v>79</v>
      </c>
      <c r="AY137" s="6" t="s">
        <v>131</v>
      </c>
      <c r="BE137" s="128">
        <f>IF($N$137="základní",$J$137,0)</f>
        <v>0</v>
      </c>
      <c r="BF137" s="128">
        <f>IF($N$137="snížená",$J$137,0)</f>
        <v>0</v>
      </c>
      <c r="BG137" s="128">
        <f>IF($N$137="zákl. přenesená",$J$137,0)</f>
        <v>0</v>
      </c>
      <c r="BH137" s="128">
        <f>IF($N$137="sníž. přenesená",$J$137,0)</f>
        <v>0</v>
      </c>
      <c r="BI137" s="128">
        <f>IF($N$137="nulová",$J$137,0)</f>
        <v>0</v>
      </c>
      <c r="BJ137" s="76" t="s">
        <v>21</v>
      </c>
      <c r="BK137" s="128">
        <f>ROUND($I$137*$H$137,2)</f>
        <v>0</v>
      </c>
      <c r="BL137" s="76" t="s">
        <v>161</v>
      </c>
      <c r="BM137" s="76" t="s">
        <v>798</v>
      </c>
    </row>
    <row r="138" spans="2:51" s="6" customFormat="1" ht="15.75" customHeight="1">
      <c r="B138" s="129"/>
      <c r="D138" s="136" t="s">
        <v>140</v>
      </c>
      <c r="F138" s="131" t="s">
        <v>799</v>
      </c>
      <c r="H138" s="132">
        <v>1.386</v>
      </c>
      <c r="L138" s="129"/>
      <c r="M138" s="133"/>
      <c r="T138" s="134"/>
      <c r="AT138" s="135" t="s">
        <v>140</v>
      </c>
      <c r="AU138" s="135" t="s">
        <v>79</v>
      </c>
      <c r="AV138" s="135" t="s">
        <v>79</v>
      </c>
      <c r="AW138" s="135" t="s">
        <v>71</v>
      </c>
      <c r="AX138" s="135" t="s">
        <v>21</v>
      </c>
      <c r="AY138" s="135" t="s">
        <v>131</v>
      </c>
    </row>
    <row r="139" spans="2:65" s="6" customFormat="1" ht="15.75" customHeight="1">
      <c r="B139" s="22"/>
      <c r="C139" s="117" t="s">
        <v>243</v>
      </c>
      <c r="D139" s="117" t="s">
        <v>133</v>
      </c>
      <c r="E139" s="118" t="s">
        <v>800</v>
      </c>
      <c r="F139" s="119" t="s">
        <v>801</v>
      </c>
      <c r="G139" s="120" t="s">
        <v>144</v>
      </c>
      <c r="H139" s="121">
        <v>2.107</v>
      </c>
      <c r="I139" s="122"/>
      <c r="J139" s="123">
        <f>ROUND($I$139*$H$139,2)</f>
        <v>0</v>
      </c>
      <c r="K139" s="119" t="s">
        <v>137</v>
      </c>
      <c r="L139" s="22"/>
      <c r="M139" s="124"/>
      <c r="N139" s="125" t="s">
        <v>42</v>
      </c>
      <c r="P139" s="126">
        <f>$O$139*$H$139</f>
        <v>0</v>
      </c>
      <c r="Q139" s="126">
        <v>0.0039</v>
      </c>
      <c r="R139" s="126">
        <f>$Q$139*$H$139</f>
        <v>0.0082173</v>
      </c>
      <c r="S139" s="126">
        <v>0</v>
      </c>
      <c r="T139" s="127">
        <f>$S$139*$H$139</f>
        <v>0</v>
      </c>
      <c r="AR139" s="76" t="s">
        <v>161</v>
      </c>
      <c r="AT139" s="76" t="s">
        <v>133</v>
      </c>
      <c r="AU139" s="76" t="s">
        <v>79</v>
      </c>
      <c r="AY139" s="6" t="s">
        <v>131</v>
      </c>
      <c r="BE139" s="128">
        <f>IF($N$139="základní",$J$139,0)</f>
        <v>0</v>
      </c>
      <c r="BF139" s="128">
        <f>IF($N$139="snížená",$J$139,0)</f>
        <v>0</v>
      </c>
      <c r="BG139" s="128">
        <f>IF($N$139="zákl. přenesená",$J$139,0)</f>
        <v>0</v>
      </c>
      <c r="BH139" s="128">
        <f>IF($N$139="sníž. přenesená",$J$139,0)</f>
        <v>0</v>
      </c>
      <c r="BI139" s="128">
        <f>IF($N$139="nulová",$J$139,0)</f>
        <v>0</v>
      </c>
      <c r="BJ139" s="76" t="s">
        <v>21</v>
      </c>
      <c r="BK139" s="128">
        <f>ROUND($I$139*$H$139,2)</f>
        <v>0</v>
      </c>
      <c r="BL139" s="76" t="s">
        <v>161</v>
      </c>
      <c r="BM139" s="76" t="s">
        <v>802</v>
      </c>
    </row>
    <row r="140" spans="2:47" s="6" customFormat="1" ht="30.75" customHeight="1">
      <c r="B140" s="22"/>
      <c r="D140" s="130" t="s">
        <v>352</v>
      </c>
      <c r="F140" s="157" t="s">
        <v>776</v>
      </c>
      <c r="L140" s="22"/>
      <c r="M140" s="48"/>
      <c r="T140" s="49"/>
      <c r="AT140" s="6" t="s">
        <v>352</v>
      </c>
      <c r="AU140" s="6" t="s">
        <v>79</v>
      </c>
    </row>
    <row r="141" spans="2:51" s="6" customFormat="1" ht="15.75" customHeight="1">
      <c r="B141" s="129"/>
      <c r="D141" s="136" t="s">
        <v>140</v>
      </c>
      <c r="E141" s="135"/>
      <c r="F141" s="131" t="s">
        <v>763</v>
      </c>
      <c r="H141" s="132">
        <v>2.107</v>
      </c>
      <c r="L141" s="129"/>
      <c r="M141" s="133"/>
      <c r="T141" s="134"/>
      <c r="AT141" s="135" t="s">
        <v>140</v>
      </c>
      <c r="AU141" s="135" t="s">
        <v>79</v>
      </c>
      <c r="AV141" s="135" t="s">
        <v>79</v>
      </c>
      <c r="AW141" s="135" t="s">
        <v>103</v>
      </c>
      <c r="AX141" s="135" t="s">
        <v>21</v>
      </c>
      <c r="AY141" s="135" t="s">
        <v>131</v>
      </c>
    </row>
    <row r="142" spans="2:65" s="6" customFormat="1" ht="15.75" customHeight="1">
      <c r="B142" s="22"/>
      <c r="C142" s="117" t="s">
        <v>248</v>
      </c>
      <c r="D142" s="117" t="s">
        <v>133</v>
      </c>
      <c r="E142" s="118" t="s">
        <v>803</v>
      </c>
      <c r="F142" s="119" t="s">
        <v>804</v>
      </c>
      <c r="G142" s="120" t="s">
        <v>144</v>
      </c>
      <c r="H142" s="121">
        <v>2.107</v>
      </c>
      <c r="I142" s="122"/>
      <c r="J142" s="123">
        <f>ROUND($I$142*$H$142,2)</f>
        <v>0</v>
      </c>
      <c r="K142" s="119" t="s">
        <v>137</v>
      </c>
      <c r="L142" s="22"/>
      <c r="M142" s="124"/>
      <c r="N142" s="125" t="s">
        <v>42</v>
      </c>
      <c r="P142" s="126">
        <f>$O$142*$H$142</f>
        <v>0</v>
      </c>
      <c r="Q142" s="126">
        <v>0</v>
      </c>
      <c r="R142" s="126">
        <f>$Q$142*$H$142</f>
        <v>0</v>
      </c>
      <c r="S142" s="126">
        <v>0</v>
      </c>
      <c r="T142" s="127">
        <f>$S$142*$H$142</f>
        <v>0</v>
      </c>
      <c r="AR142" s="76" t="s">
        <v>161</v>
      </c>
      <c r="AT142" s="76" t="s">
        <v>133</v>
      </c>
      <c r="AU142" s="76" t="s">
        <v>79</v>
      </c>
      <c r="AY142" s="6" t="s">
        <v>131</v>
      </c>
      <c r="BE142" s="128">
        <f>IF($N$142="základní",$J$142,0)</f>
        <v>0</v>
      </c>
      <c r="BF142" s="128">
        <f>IF($N$142="snížená",$J$142,0)</f>
        <v>0</v>
      </c>
      <c r="BG142" s="128">
        <f>IF($N$142="zákl. přenesená",$J$142,0)</f>
        <v>0</v>
      </c>
      <c r="BH142" s="128">
        <f>IF($N$142="sníž. přenesená",$J$142,0)</f>
        <v>0</v>
      </c>
      <c r="BI142" s="128">
        <f>IF($N$142="nulová",$J$142,0)</f>
        <v>0</v>
      </c>
      <c r="BJ142" s="76" t="s">
        <v>21</v>
      </c>
      <c r="BK142" s="128">
        <f>ROUND($I$142*$H$142,2)</f>
        <v>0</v>
      </c>
      <c r="BL142" s="76" t="s">
        <v>161</v>
      </c>
      <c r="BM142" s="76" t="s">
        <v>805</v>
      </c>
    </row>
    <row r="143" spans="2:65" s="6" customFormat="1" ht="15.75" customHeight="1">
      <c r="B143" s="22"/>
      <c r="C143" s="120" t="s">
        <v>252</v>
      </c>
      <c r="D143" s="120" t="s">
        <v>133</v>
      </c>
      <c r="E143" s="118" t="s">
        <v>806</v>
      </c>
      <c r="F143" s="119" t="s">
        <v>807</v>
      </c>
      <c r="G143" s="120" t="s">
        <v>144</v>
      </c>
      <c r="H143" s="121">
        <v>6.6</v>
      </c>
      <c r="I143" s="122"/>
      <c r="J143" s="123">
        <f>ROUND($I$143*$H$143,2)</f>
        <v>0</v>
      </c>
      <c r="K143" s="119" t="s">
        <v>137</v>
      </c>
      <c r="L143" s="22"/>
      <c r="M143" s="124"/>
      <c r="N143" s="125" t="s">
        <v>42</v>
      </c>
      <c r="P143" s="126">
        <f>$O$143*$H$143</f>
        <v>0</v>
      </c>
      <c r="Q143" s="126">
        <v>0.00366</v>
      </c>
      <c r="R143" s="126">
        <f>$Q$143*$H$143</f>
        <v>0.024156</v>
      </c>
      <c r="S143" s="126">
        <v>0</v>
      </c>
      <c r="T143" s="127">
        <f>$S$143*$H$143</f>
        <v>0</v>
      </c>
      <c r="AR143" s="76" t="s">
        <v>161</v>
      </c>
      <c r="AT143" s="76" t="s">
        <v>133</v>
      </c>
      <c r="AU143" s="76" t="s">
        <v>79</v>
      </c>
      <c r="AY143" s="76" t="s">
        <v>131</v>
      </c>
      <c r="BE143" s="128">
        <f>IF($N$143="základní",$J$143,0)</f>
        <v>0</v>
      </c>
      <c r="BF143" s="128">
        <f>IF($N$143="snížená",$J$143,0)</f>
        <v>0</v>
      </c>
      <c r="BG143" s="128">
        <f>IF($N$143="zákl. přenesená",$J$143,0)</f>
        <v>0</v>
      </c>
      <c r="BH143" s="128">
        <f>IF($N$143="sníž. přenesená",$J$143,0)</f>
        <v>0</v>
      </c>
      <c r="BI143" s="128">
        <f>IF($N$143="nulová",$J$143,0)</f>
        <v>0</v>
      </c>
      <c r="BJ143" s="76" t="s">
        <v>21</v>
      </c>
      <c r="BK143" s="128">
        <f>ROUND($I$143*$H$143,2)</f>
        <v>0</v>
      </c>
      <c r="BL143" s="76" t="s">
        <v>161</v>
      </c>
      <c r="BM143" s="76" t="s">
        <v>808</v>
      </c>
    </row>
    <row r="144" spans="2:47" s="6" customFormat="1" ht="30.75" customHeight="1">
      <c r="B144" s="22"/>
      <c r="D144" s="130" t="s">
        <v>352</v>
      </c>
      <c r="F144" s="157" t="s">
        <v>776</v>
      </c>
      <c r="L144" s="22"/>
      <c r="M144" s="48"/>
      <c r="T144" s="49"/>
      <c r="AT144" s="6" t="s">
        <v>352</v>
      </c>
      <c r="AU144" s="6" t="s">
        <v>79</v>
      </c>
    </row>
    <row r="145" spans="2:51" s="6" customFormat="1" ht="15.75" customHeight="1">
      <c r="B145" s="129"/>
      <c r="D145" s="136" t="s">
        <v>140</v>
      </c>
      <c r="E145" s="135"/>
      <c r="F145" s="131" t="s">
        <v>809</v>
      </c>
      <c r="H145" s="132">
        <v>6.6</v>
      </c>
      <c r="L145" s="129"/>
      <c r="M145" s="133"/>
      <c r="T145" s="134"/>
      <c r="AT145" s="135" t="s">
        <v>140</v>
      </c>
      <c r="AU145" s="135" t="s">
        <v>79</v>
      </c>
      <c r="AV145" s="135" t="s">
        <v>79</v>
      </c>
      <c r="AW145" s="135" t="s">
        <v>103</v>
      </c>
      <c r="AX145" s="135" t="s">
        <v>21</v>
      </c>
      <c r="AY145" s="135" t="s">
        <v>131</v>
      </c>
    </row>
    <row r="146" spans="2:65" s="6" customFormat="1" ht="15.75" customHeight="1">
      <c r="B146" s="22"/>
      <c r="C146" s="152" t="s">
        <v>258</v>
      </c>
      <c r="D146" s="152" t="s">
        <v>194</v>
      </c>
      <c r="E146" s="144" t="s">
        <v>778</v>
      </c>
      <c r="F146" s="145" t="s">
        <v>779</v>
      </c>
      <c r="G146" s="143" t="s">
        <v>144</v>
      </c>
      <c r="H146" s="146">
        <v>7.26</v>
      </c>
      <c r="I146" s="147"/>
      <c r="J146" s="148">
        <f>ROUND($I$146*$H$146,2)</f>
        <v>0</v>
      </c>
      <c r="K146" s="145" t="s">
        <v>137</v>
      </c>
      <c r="L146" s="149"/>
      <c r="M146" s="150"/>
      <c r="N146" s="151" t="s">
        <v>42</v>
      </c>
      <c r="P146" s="126">
        <f>$O$146*$H$146</f>
        <v>0</v>
      </c>
      <c r="Q146" s="126">
        <v>0.0192</v>
      </c>
      <c r="R146" s="126">
        <f>$Q$146*$H$146</f>
        <v>0.139392</v>
      </c>
      <c r="S146" s="126">
        <v>0</v>
      </c>
      <c r="T146" s="127">
        <f>$S$146*$H$146</f>
        <v>0</v>
      </c>
      <c r="AR146" s="76" t="s">
        <v>383</v>
      </c>
      <c r="AT146" s="76" t="s">
        <v>194</v>
      </c>
      <c r="AU146" s="76" t="s">
        <v>79</v>
      </c>
      <c r="AY146" s="6" t="s">
        <v>131</v>
      </c>
      <c r="BE146" s="128">
        <f>IF($N$146="základní",$J$146,0)</f>
        <v>0</v>
      </c>
      <c r="BF146" s="128">
        <f>IF($N$146="snížená",$J$146,0)</f>
        <v>0</v>
      </c>
      <c r="BG146" s="128">
        <f>IF($N$146="zákl. přenesená",$J$146,0)</f>
        <v>0</v>
      </c>
      <c r="BH146" s="128">
        <f>IF($N$146="sníž. přenesená",$J$146,0)</f>
        <v>0</v>
      </c>
      <c r="BI146" s="128">
        <f>IF($N$146="nulová",$J$146,0)</f>
        <v>0</v>
      </c>
      <c r="BJ146" s="76" t="s">
        <v>21</v>
      </c>
      <c r="BK146" s="128">
        <f>ROUND($I$146*$H$146,2)</f>
        <v>0</v>
      </c>
      <c r="BL146" s="76" t="s">
        <v>161</v>
      </c>
      <c r="BM146" s="76" t="s">
        <v>810</v>
      </c>
    </row>
    <row r="147" spans="2:51" s="6" customFormat="1" ht="15.75" customHeight="1">
      <c r="B147" s="129"/>
      <c r="D147" s="136" t="s">
        <v>140</v>
      </c>
      <c r="F147" s="131" t="s">
        <v>811</v>
      </c>
      <c r="H147" s="132">
        <v>7.26</v>
      </c>
      <c r="L147" s="129"/>
      <c r="M147" s="133"/>
      <c r="T147" s="134"/>
      <c r="AT147" s="135" t="s">
        <v>140</v>
      </c>
      <c r="AU147" s="135" t="s">
        <v>79</v>
      </c>
      <c r="AV147" s="135" t="s">
        <v>79</v>
      </c>
      <c r="AW147" s="135" t="s">
        <v>71</v>
      </c>
      <c r="AX147" s="135" t="s">
        <v>21</v>
      </c>
      <c r="AY147" s="135" t="s">
        <v>131</v>
      </c>
    </row>
    <row r="148" spans="2:65" s="6" customFormat="1" ht="15.75" customHeight="1">
      <c r="B148" s="22"/>
      <c r="C148" s="117" t="s">
        <v>360</v>
      </c>
      <c r="D148" s="117" t="s">
        <v>133</v>
      </c>
      <c r="E148" s="118" t="s">
        <v>812</v>
      </c>
      <c r="F148" s="119" t="s">
        <v>813</v>
      </c>
      <c r="G148" s="120" t="s">
        <v>144</v>
      </c>
      <c r="H148" s="121">
        <v>8.707</v>
      </c>
      <c r="I148" s="122"/>
      <c r="J148" s="123">
        <f>ROUND($I$148*$H$148,2)</f>
        <v>0</v>
      </c>
      <c r="K148" s="119" t="s">
        <v>137</v>
      </c>
      <c r="L148" s="22"/>
      <c r="M148" s="124"/>
      <c r="N148" s="125" t="s">
        <v>42</v>
      </c>
      <c r="P148" s="126">
        <f>$O$148*$H$148</f>
        <v>0</v>
      </c>
      <c r="Q148" s="126">
        <v>0.004</v>
      </c>
      <c r="R148" s="126">
        <f>$Q$148*$H$148</f>
        <v>0.034828000000000005</v>
      </c>
      <c r="S148" s="126">
        <v>0</v>
      </c>
      <c r="T148" s="127">
        <f>$S$148*$H$148</f>
        <v>0</v>
      </c>
      <c r="AR148" s="76" t="s">
        <v>161</v>
      </c>
      <c r="AT148" s="76" t="s">
        <v>133</v>
      </c>
      <c r="AU148" s="76" t="s">
        <v>79</v>
      </c>
      <c r="AY148" s="6" t="s">
        <v>131</v>
      </c>
      <c r="BE148" s="128">
        <f>IF($N$148="základní",$J$148,0)</f>
        <v>0</v>
      </c>
      <c r="BF148" s="128">
        <f>IF($N$148="snížená",$J$148,0)</f>
        <v>0</v>
      </c>
      <c r="BG148" s="128">
        <f>IF($N$148="zákl. přenesená",$J$148,0)</f>
        <v>0</v>
      </c>
      <c r="BH148" s="128">
        <f>IF($N$148="sníž. přenesená",$J$148,0)</f>
        <v>0</v>
      </c>
      <c r="BI148" s="128">
        <f>IF($N$148="nulová",$J$148,0)</f>
        <v>0</v>
      </c>
      <c r="BJ148" s="76" t="s">
        <v>21</v>
      </c>
      <c r="BK148" s="128">
        <f>ROUND($I$148*$H$148,2)</f>
        <v>0</v>
      </c>
      <c r="BL148" s="76" t="s">
        <v>161</v>
      </c>
      <c r="BM148" s="76" t="s">
        <v>814</v>
      </c>
    </row>
    <row r="149" spans="2:47" s="6" customFormat="1" ht="30.75" customHeight="1">
      <c r="B149" s="22"/>
      <c r="D149" s="130" t="s">
        <v>352</v>
      </c>
      <c r="F149" s="157" t="s">
        <v>776</v>
      </c>
      <c r="L149" s="22"/>
      <c r="M149" s="48"/>
      <c r="T149" s="49"/>
      <c r="AT149" s="6" t="s">
        <v>352</v>
      </c>
      <c r="AU149" s="6" t="s">
        <v>79</v>
      </c>
    </row>
    <row r="150" spans="2:51" s="6" customFormat="1" ht="15.75" customHeight="1">
      <c r="B150" s="129"/>
      <c r="D150" s="136" t="s">
        <v>140</v>
      </c>
      <c r="E150" s="135"/>
      <c r="F150" s="131" t="s">
        <v>815</v>
      </c>
      <c r="H150" s="132">
        <v>8.707</v>
      </c>
      <c r="L150" s="129"/>
      <c r="M150" s="133"/>
      <c r="T150" s="134"/>
      <c r="AT150" s="135" t="s">
        <v>140</v>
      </c>
      <c r="AU150" s="135" t="s">
        <v>79</v>
      </c>
      <c r="AV150" s="135" t="s">
        <v>79</v>
      </c>
      <c r="AW150" s="135" t="s">
        <v>103</v>
      </c>
      <c r="AX150" s="135" t="s">
        <v>21</v>
      </c>
      <c r="AY150" s="135" t="s">
        <v>131</v>
      </c>
    </row>
    <row r="151" spans="2:65" s="6" customFormat="1" ht="15.75" customHeight="1">
      <c r="B151" s="22"/>
      <c r="C151" s="152" t="s">
        <v>365</v>
      </c>
      <c r="D151" s="152" t="s">
        <v>194</v>
      </c>
      <c r="E151" s="144" t="s">
        <v>816</v>
      </c>
      <c r="F151" s="145" t="s">
        <v>817</v>
      </c>
      <c r="G151" s="143" t="s">
        <v>197</v>
      </c>
      <c r="H151" s="146">
        <v>17.414</v>
      </c>
      <c r="I151" s="147"/>
      <c r="J151" s="148">
        <f>ROUND($I$151*$H$151,2)</f>
        <v>0</v>
      </c>
      <c r="K151" s="145"/>
      <c r="L151" s="149"/>
      <c r="M151" s="150"/>
      <c r="N151" s="151" t="s">
        <v>42</v>
      </c>
      <c r="P151" s="126">
        <f>$O$151*$H$151</f>
        <v>0</v>
      </c>
      <c r="Q151" s="126">
        <v>0.00061</v>
      </c>
      <c r="R151" s="126">
        <f>$Q$151*$H$151</f>
        <v>0.01062254</v>
      </c>
      <c r="S151" s="126">
        <v>0</v>
      </c>
      <c r="T151" s="127">
        <f>$S$151*$H$151</f>
        <v>0</v>
      </c>
      <c r="AR151" s="76" t="s">
        <v>383</v>
      </c>
      <c r="AT151" s="76" t="s">
        <v>194</v>
      </c>
      <c r="AU151" s="76" t="s">
        <v>79</v>
      </c>
      <c r="AY151" s="6" t="s">
        <v>131</v>
      </c>
      <c r="BE151" s="128">
        <f>IF($N$151="základní",$J$151,0)</f>
        <v>0</v>
      </c>
      <c r="BF151" s="128">
        <f>IF($N$151="snížená",$J$151,0)</f>
        <v>0</v>
      </c>
      <c r="BG151" s="128">
        <f>IF($N$151="zákl. přenesená",$J$151,0)</f>
        <v>0</v>
      </c>
      <c r="BH151" s="128">
        <f>IF($N$151="sníž. přenesená",$J$151,0)</f>
        <v>0</v>
      </c>
      <c r="BI151" s="128">
        <f>IF($N$151="nulová",$J$151,0)</f>
        <v>0</v>
      </c>
      <c r="BJ151" s="76" t="s">
        <v>21</v>
      </c>
      <c r="BK151" s="128">
        <f>ROUND($I$151*$H$151,2)</f>
        <v>0</v>
      </c>
      <c r="BL151" s="76" t="s">
        <v>161</v>
      </c>
      <c r="BM151" s="76" t="s">
        <v>818</v>
      </c>
    </row>
    <row r="152" spans="2:51" s="6" customFormat="1" ht="15.75" customHeight="1">
      <c r="B152" s="129"/>
      <c r="D152" s="136" t="s">
        <v>140</v>
      </c>
      <c r="F152" s="131" t="s">
        <v>819</v>
      </c>
      <c r="H152" s="132">
        <v>17.414</v>
      </c>
      <c r="L152" s="129"/>
      <c r="M152" s="133"/>
      <c r="T152" s="134"/>
      <c r="AT152" s="135" t="s">
        <v>140</v>
      </c>
      <c r="AU152" s="135" t="s">
        <v>79</v>
      </c>
      <c r="AV152" s="135" t="s">
        <v>79</v>
      </c>
      <c r="AW152" s="135" t="s">
        <v>71</v>
      </c>
      <c r="AX152" s="135" t="s">
        <v>21</v>
      </c>
      <c r="AY152" s="135" t="s">
        <v>131</v>
      </c>
    </row>
    <row r="153" spans="2:65" s="6" customFormat="1" ht="15.75" customHeight="1">
      <c r="B153" s="22"/>
      <c r="C153" s="117" t="s">
        <v>370</v>
      </c>
      <c r="D153" s="117" t="s">
        <v>133</v>
      </c>
      <c r="E153" s="118" t="s">
        <v>820</v>
      </c>
      <c r="F153" s="119" t="s">
        <v>821</v>
      </c>
      <c r="G153" s="120" t="s">
        <v>136</v>
      </c>
      <c r="H153" s="121">
        <v>15.11</v>
      </c>
      <c r="I153" s="122"/>
      <c r="J153" s="123">
        <f>ROUND($I$153*$H$153,2)</f>
        <v>0</v>
      </c>
      <c r="K153" s="119" t="s">
        <v>137</v>
      </c>
      <c r="L153" s="22"/>
      <c r="M153" s="124"/>
      <c r="N153" s="125" t="s">
        <v>42</v>
      </c>
      <c r="P153" s="126">
        <f>$O$153*$H$153</f>
        <v>0</v>
      </c>
      <c r="Q153" s="126">
        <v>0.00017</v>
      </c>
      <c r="R153" s="126">
        <f>$Q$153*$H$153</f>
        <v>0.0025687</v>
      </c>
      <c r="S153" s="126">
        <v>0</v>
      </c>
      <c r="T153" s="127">
        <f>$S$153*$H$153</f>
        <v>0</v>
      </c>
      <c r="AR153" s="76" t="s">
        <v>161</v>
      </c>
      <c r="AT153" s="76" t="s">
        <v>133</v>
      </c>
      <c r="AU153" s="76" t="s">
        <v>79</v>
      </c>
      <c r="AY153" s="6" t="s">
        <v>131</v>
      </c>
      <c r="BE153" s="128">
        <f>IF($N$153="základní",$J$153,0)</f>
        <v>0</v>
      </c>
      <c r="BF153" s="128">
        <f>IF($N$153="snížená",$J$153,0)</f>
        <v>0</v>
      </c>
      <c r="BG153" s="128">
        <f>IF($N$153="zákl. přenesená",$J$153,0)</f>
        <v>0</v>
      </c>
      <c r="BH153" s="128">
        <f>IF($N$153="sníž. přenesená",$J$153,0)</f>
        <v>0</v>
      </c>
      <c r="BI153" s="128">
        <f>IF($N$153="nulová",$J$153,0)</f>
        <v>0</v>
      </c>
      <c r="BJ153" s="76" t="s">
        <v>21</v>
      </c>
      <c r="BK153" s="128">
        <f>ROUND($I$153*$H$153,2)</f>
        <v>0</v>
      </c>
      <c r="BL153" s="76" t="s">
        <v>161</v>
      </c>
      <c r="BM153" s="76" t="s">
        <v>822</v>
      </c>
    </row>
    <row r="154" spans="2:47" s="6" customFormat="1" ht="30.75" customHeight="1">
      <c r="B154" s="22"/>
      <c r="D154" s="130" t="s">
        <v>352</v>
      </c>
      <c r="F154" s="157" t="s">
        <v>776</v>
      </c>
      <c r="L154" s="22"/>
      <c r="M154" s="48"/>
      <c r="T154" s="49"/>
      <c r="AT154" s="6" t="s">
        <v>352</v>
      </c>
      <c r="AU154" s="6" t="s">
        <v>79</v>
      </c>
    </row>
    <row r="155" spans="2:51" s="6" customFormat="1" ht="15.75" customHeight="1">
      <c r="B155" s="129"/>
      <c r="D155" s="136" t="s">
        <v>140</v>
      </c>
      <c r="E155" s="135"/>
      <c r="F155" s="131" t="s">
        <v>823</v>
      </c>
      <c r="H155" s="132">
        <v>15.11</v>
      </c>
      <c r="L155" s="129"/>
      <c r="M155" s="133"/>
      <c r="T155" s="134"/>
      <c r="AT155" s="135" t="s">
        <v>140</v>
      </c>
      <c r="AU155" s="135" t="s">
        <v>79</v>
      </c>
      <c r="AV155" s="135" t="s">
        <v>79</v>
      </c>
      <c r="AW155" s="135" t="s">
        <v>103</v>
      </c>
      <c r="AX155" s="135" t="s">
        <v>21</v>
      </c>
      <c r="AY155" s="135" t="s">
        <v>131</v>
      </c>
    </row>
    <row r="156" spans="2:65" s="6" customFormat="1" ht="15.75" customHeight="1">
      <c r="B156" s="22"/>
      <c r="C156" s="152" t="s">
        <v>374</v>
      </c>
      <c r="D156" s="152" t="s">
        <v>194</v>
      </c>
      <c r="E156" s="144" t="s">
        <v>824</v>
      </c>
      <c r="F156" s="145" t="s">
        <v>825</v>
      </c>
      <c r="G156" s="143" t="s">
        <v>136</v>
      </c>
      <c r="H156" s="146">
        <v>15.866</v>
      </c>
      <c r="I156" s="147"/>
      <c r="J156" s="148">
        <f>ROUND($I$156*$H$156,2)</f>
        <v>0</v>
      </c>
      <c r="K156" s="145"/>
      <c r="L156" s="149"/>
      <c r="M156" s="150"/>
      <c r="N156" s="151" t="s">
        <v>42</v>
      </c>
      <c r="P156" s="126">
        <f>$O$156*$H$156</f>
        <v>0</v>
      </c>
      <c r="Q156" s="126">
        <v>0.00028</v>
      </c>
      <c r="R156" s="126">
        <f>$Q$156*$H$156</f>
        <v>0.0044424799999999995</v>
      </c>
      <c r="S156" s="126">
        <v>0</v>
      </c>
      <c r="T156" s="127">
        <f>$S$156*$H$156</f>
        <v>0</v>
      </c>
      <c r="AR156" s="76" t="s">
        <v>383</v>
      </c>
      <c r="AT156" s="76" t="s">
        <v>194</v>
      </c>
      <c r="AU156" s="76" t="s">
        <v>79</v>
      </c>
      <c r="AY156" s="6" t="s">
        <v>131</v>
      </c>
      <c r="BE156" s="128">
        <f>IF($N$156="základní",$J$156,0)</f>
        <v>0</v>
      </c>
      <c r="BF156" s="128">
        <f>IF($N$156="snížená",$J$156,0)</f>
        <v>0</v>
      </c>
      <c r="BG156" s="128">
        <f>IF($N$156="zákl. přenesená",$J$156,0)</f>
        <v>0</v>
      </c>
      <c r="BH156" s="128">
        <f>IF($N$156="sníž. přenesená",$J$156,0)</f>
        <v>0</v>
      </c>
      <c r="BI156" s="128">
        <f>IF($N$156="nulová",$J$156,0)</f>
        <v>0</v>
      </c>
      <c r="BJ156" s="76" t="s">
        <v>21</v>
      </c>
      <c r="BK156" s="128">
        <f>ROUND($I$156*$H$156,2)</f>
        <v>0</v>
      </c>
      <c r="BL156" s="76" t="s">
        <v>161</v>
      </c>
      <c r="BM156" s="76" t="s">
        <v>826</v>
      </c>
    </row>
    <row r="157" spans="2:51" s="6" customFormat="1" ht="15.75" customHeight="1">
      <c r="B157" s="129"/>
      <c r="D157" s="136" t="s">
        <v>140</v>
      </c>
      <c r="F157" s="131" t="s">
        <v>827</v>
      </c>
      <c r="H157" s="132">
        <v>15.866</v>
      </c>
      <c r="L157" s="129"/>
      <c r="M157" s="133"/>
      <c r="T157" s="134"/>
      <c r="AT157" s="135" t="s">
        <v>140</v>
      </c>
      <c r="AU157" s="135" t="s">
        <v>79</v>
      </c>
      <c r="AV157" s="135" t="s">
        <v>79</v>
      </c>
      <c r="AW157" s="135" t="s">
        <v>71</v>
      </c>
      <c r="AX157" s="135" t="s">
        <v>21</v>
      </c>
      <c r="AY157" s="135" t="s">
        <v>131</v>
      </c>
    </row>
    <row r="158" spans="2:65" s="6" customFormat="1" ht="15.75" customHeight="1">
      <c r="B158" s="22"/>
      <c r="C158" s="117" t="s">
        <v>379</v>
      </c>
      <c r="D158" s="117" t="s">
        <v>133</v>
      </c>
      <c r="E158" s="118" t="s">
        <v>828</v>
      </c>
      <c r="F158" s="119" t="s">
        <v>829</v>
      </c>
      <c r="G158" s="120" t="s">
        <v>179</v>
      </c>
      <c r="H158" s="121">
        <v>0.366</v>
      </c>
      <c r="I158" s="122"/>
      <c r="J158" s="123">
        <f>ROUND($I$158*$H$158,2)</f>
        <v>0</v>
      </c>
      <c r="K158" s="119" t="s">
        <v>137</v>
      </c>
      <c r="L158" s="22"/>
      <c r="M158" s="124"/>
      <c r="N158" s="125" t="s">
        <v>42</v>
      </c>
      <c r="P158" s="126">
        <f>$O$158*$H$158</f>
        <v>0</v>
      </c>
      <c r="Q158" s="126">
        <v>0</v>
      </c>
      <c r="R158" s="126">
        <f>$Q$158*$H$158</f>
        <v>0</v>
      </c>
      <c r="S158" s="126">
        <v>0</v>
      </c>
      <c r="T158" s="127">
        <f>$S$158*$H$158</f>
        <v>0</v>
      </c>
      <c r="AR158" s="76" t="s">
        <v>161</v>
      </c>
      <c r="AT158" s="76" t="s">
        <v>133</v>
      </c>
      <c r="AU158" s="76" t="s">
        <v>79</v>
      </c>
      <c r="AY158" s="6" t="s">
        <v>131</v>
      </c>
      <c r="BE158" s="128">
        <f>IF($N$158="základní",$J$158,0)</f>
        <v>0</v>
      </c>
      <c r="BF158" s="128">
        <f>IF($N$158="snížená",$J$158,0)</f>
        <v>0</v>
      </c>
      <c r="BG158" s="128">
        <f>IF($N$158="zákl. přenesená",$J$158,0)</f>
        <v>0</v>
      </c>
      <c r="BH158" s="128">
        <f>IF($N$158="sníž. přenesená",$J$158,0)</f>
        <v>0</v>
      </c>
      <c r="BI158" s="128">
        <f>IF($N$158="nulová",$J$158,0)</f>
        <v>0</v>
      </c>
      <c r="BJ158" s="76" t="s">
        <v>21</v>
      </c>
      <c r="BK158" s="128">
        <f>ROUND($I$158*$H$158,2)</f>
        <v>0</v>
      </c>
      <c r="BL158" s="76" t="s">
        <v>161</v>
      </c>
      <c r="BM158" s="76" t="s">
        <v>830</v>
      </c>
    </row>
    <row r="159" spans="2:65" s="6" customFormat="1" ht="15.75" customHeight="1">
      <c r="B159" s="22"/>
      <c r="C159" s="120" t="s">
        <v>383</v>
      </c>
      <c r="D159" s="120" t="s">
        <v>133</v>
      </c>
      <c r="E159" s="118" t="s">
        <v>831</v>
      </c>
      <c r="F159" s="119" t="s">
        <v>832</v>
      </c>
      <c r="G159" s="120" t="s">
        <v>179</v>
      </c>
      <c r="H159" s="121">
        <v>0.366</v>
      </c>
      <c r="I159" s="122"/>
      <c r="J159" s="123">
        <f>ROUND($I$159*$H$159,2)</f>
        <v>0</v>
      </c>
      <c r="K159" s="119" t="s">
        <v>137</v>
      </c>
      <c r="L159" s="22"/>
      <c r="M159" s="124"/>
      <c r="N159" s="125" t="s">
        <v>42</v>
      </c>
      <c r="P159" s="126">
        <f>$O$159*$H$159</f>
        <v>0</v>
      </c>
      <c r="Q159" s="126">
        <v>0</v>
      </c>
      <c r="R159" s="126">
        <f>$Q$159*$H$159</f>
        <v>0</v>
      </c>
      <c r="S159" s="126">
        <v>0</v>
      </c>
      <c r="T159" s="127">
        <f>$S$159*$H$159</f>
        <v>0</v>
      </c>
      <c r="AR159" s="76" t="s">
        <v>161</v>
      </c>
      <c r="AT159" s="76" t="s">
        <v>133</v>
      </c>
      <c r="AU159" s="76" t="s">
        <v>79</v>
      </c>
      <c r="AY159" s="76" t="s">
        <v>131</v>
      </c>
      <c r="BE159" s="128">
        <f>IF($N$159="základní",$J$159,0)</f>
        <v>0</v>
      </c>
      <c r="BF159" s="128">
        <f>IF($N$159="snížená",$J$159,0)</f>
        <v>0</v>
      </c>
      <c r="BG159" s="128">
        <f>IF($N$159="zákl. přenesená",$J$159,0)</f>
        <v>0</v>
      </c>
      <c r="BH159" s="128">
        <f>IF($N$159="sníž. přenesená",$J$159,0)</f>
        <v>0</v>
      </c>
      <c r="BI159" s="128">
        <f>IF($N$159="nulová",$J$159,0)</f>
        <v>0</v>
      </c>
      <c r="BJ159" s="76" t="s">
        <v>21</v>
      </c>
      <c r="BK159" s="128">
        <f>ROUND($I$159*$H$159,2)</f>
        <v>0</v>
      </c>
      <c r="BL159" s="76" t="s">
        <v>161</v>
      </c>
      <c r="BM159" s="76" t="s">
        <v>833</v>
      </c>
    </row>
    <row r="160" spans="2:63" s="106" customFormat="1" ht="30.75" customHeight="1">
      <c r="B160" s="107"/>
      <c r="D160" s="108" t="s">
        <v>70</v>
      </c>
      <c r="E160" s="115" t="s">
        <v>834</v>
      </c>
      <c r="F160" s="115" t="s">
        <v>835</v>
      </c>
      <c r="J160" s="116">
        <f>$BK$160</f>
        <v>0</v>
      </c>
      <c r="L160" s="107"/>
      <c r="M160" s="111"/>
      <c r="P160" s="112">
        <f>SUM($P$161:$P$162)</f>
        <v>0</v>
      </c>
      <c r="R160" s="112">
        <f>SUM($R$161:$R$162)</f>
        <v>0.0020910000000000004</v>
      </c>
      <c r="T160" s="113">
        <f>SUM($T$161:$T$162)</f>
        <v>0</v>
      </c>
      <c r="AR160" s="108" t="s">
        <v>79</v>
      </c>
      <c r="AT160" s="108" t="s">
        <v>70</v>
      </c>
      <c r="AU160" s="108" t="s">
        <v>21</v>
      </c>
      <c r="AY160" s="108" t="s">
        <v>131</v>
      </c>
      <c r="BK160" s="114">
        <f>SUM($BK$161:$BK$162)</f>
        <v>0</v>
      </c>
    </row>
    <row r="161" spans="2:65" s="6" customFormat="1" ht="15.75" customHeight="1">
      <c r="B161" s="22"/>
      <c r="C161" s="120" t="s">
        <v>385</v>
      </c>
      <c r="D161" s="120" t="s">
        <v>133</v>
      </c>
      <c r="E161" s="118" t="s">
        <v>836</v>
      </c>
      <c r="F161" s="119" t="s">
        <v>837</v>
      </c>
      <c r="G161" s="120" t="s">
        <v>144</v>
      </c>
      <c r="H161" s="121">
        <v>12.3</v>
      </c>
      <c r="I161" s="122"/>
      <c r="J161" s="123">
        <f>ROUND($I$161*$H$161,2)</f>
        <v>0</v>
      </c>
      <c r="K161" s="119" t="s">
        <v>137</v>
      </c>
      <c r="L161" s="22"/>
      <c r="M161" s="124"/>
      <c r="N161" s="125" t="s">
        <v>42</v>
      </c>
      <c r="P161" s="126">
        <f>$O$161*$H$161</f>
        <v>0</v>
      </c>
      <c r="Q161" s="126">
        <v>0.00017</v>
      </c>
      <c r="R161" s="126">
        <f>$Q$161*$H$161</f>
        <v>0.0020910000000000004</v>
      </c>
      <c r="S161" s="126">
        <v>0</v>
      </c>
      <c r="T161" s="127">
        <f>$S$161*$H$161</f>
        <v>0</v>
      </c>
      <c r="AR161" s="76" t="s">
        <v>161</v>
      </c>
      <c r="AT161" s="76" t="s">
        <v>133</v>
      </c>
      <c r="AU161" s="76" t="s">
        <v>79</v>
      </c>
      <c r="AY161" s="76" t="s">
        <v>131</v>
      </c>
      <c r="BE161" s="128">
        <f>IF($N$161="základní",$J$161,0)</f>
        <v>0</v>
      </c>
      <c r="BF161" s="128">
        <f>IF($N$161="snížená",$J$161,0)</f>
        <v>0</v>
      </c>
      <c r="BG161" s="128">
        <f>IF($N$161="zákl. přenesená",$J$161,0)</f>
        <v>0</v>
      </c>
      <c r="BH161" s="128">
        <f>IF($N$161="sníž. přenesená",$J$161,0)</f>
        <v>0</v>
      </c>
      <c r="BI161" s="128">
        <f>IF($N$161="nulová",$J$161,0)</f>
        <v>0</v>
      </c>
      <c r="BJ161" s="76" t="s">
        <v>21</v>
      </c>
      <c r="BK161" s="128">
        <f>ROUND($I$161*$H$161,2)</f>
        <v>0</v>
      </c>
      <c r="BL161" s="76" t="s">
        <v>161</v>
      </c>
      <c r="BM161" s="76" t="s">
        <v>838</v>
      </c>
    </row>
    <row r="162" spans="2:51" s="6" customFormat="1" ht="15.75" customHeight="1">
      <c r="B162" s="129"/>
      <c r="D162" s="130" t="s">
        <v>140</v>
      </c>
      <c r="E162" s="131"/>
      <c r="F162" s="131" t="s">
        <v>839</v>
      </c>
      <c r="H162" s="132">
        <v>12.3</v>
      </c>
      <c r="L162" s="129"/>
      <c r="M162" s="163"/>
      <c r="N162" s="164"/>
      <c r="O162" s="164"/>
      <c r="P162" s="164"/>
      <c r="Q162" s="164"/>
      <c r="R162" s="164"/>
      <c r="S162" s="164"/>
      <c r="T162" s="165"/>
      <c r="AT162" s="135" t="s">
        <v>140</v>
      </c>
      <c r="AU162" s="135" t="s">
        <v>79</v>
      </c>
      <c r="AV162" s="135" t="s">
        <v>79</v>
      </c>
      <c r="AW162" s="135" t="s">
        <v>103</v>
      </c>
      <c r="AX162" s="135" t="s">
        <v>21</v>
      </c>
      <c r="AY162" s="135" t="s">
        <v>131</v>
      </c>
    </row>
    <row r="163" spans="2:12" s="6" customFormat="1" ht="7.5" customHeight="1">
      <c r="B163" s="36"/>
      <c r="C163" s="37"/>
      <c r="D163" s="37"/>
      <c r="E163" s="37"/>
      <c r="F163" s="37"/>
      <c r="G163" s="37"/>
      <c r="H163" s="37"/>
      <c r="I163" s="37"/>
      <c r="J163" s="37"/>
      <c r="K163" s="37"/>
      <c r="L163" s="22"/>
    </row>
    <row r="228" s="2" customFormat="1" ht="14.25" customHeight="1"/>
  </sheetData>
  <sheetProtection/>
  <autoFilter ref="C83:K83"/>
  <mergeCells count="9">
    <mergeCell ref="E76:H76"/>
    <mergeCell ref="G1:H1"/>
    <mergeCell ref="L2:V2"/>
    <mergeCell ref="E7:H7"/>
    <mergeCell ref="E9:H9"/>
    <mergeCell ref="E24:H24"/>
    <mergeCell ref="E45:H45"/>
    <mergeCell ref="E47:H47"/>
    <mergeCell ref="E74:H74"/>
  </mergeCells>
  <hyperlinks>
    <hyperlink ref="F1:G1" location="C2" tooltip="Krycí list soupisu" display="1) Krycí list soupisu"/>
    <hyperlink ref="G1:H1" location="C54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landscape" paperSize="9" scale="95" r:id="rId2"/>
  <headerFooter alignWithMargins="0"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210"/>
      <c r="C2" s="211"/>
      <c r="D2" s="211"/>
      <c r="E2" s="211"/>
      <c r="F2" s="211"/>
      <c r="G2" s="211"/>
      <c r="H2" s="211"/>
      <c r="I2" s="211"/>
      <c r="J2" s="211"/>
      <c r="K2" s="212"/>
    </row>
    <row r="3" spans="2:11" s="216" customFormat="1" ht="45" customHeight="1">
      <c r="B3" s="213"/>
      <c r="C3" s="214" t="s">
        <v>847</v>
      </c>
      <c r="D3" s="214"/>
      <c r="E3" s="214"/>
      <c r="F3" s="214"/>
      <c r="G3" s="214"/>
      <c r="H3" s="214"/>
      <c r="I3" s="214"/>
      <c r="J3" s="214"/>
      <c r="K3" s="215"/>
    </row>
    <row r="4" spans="2:11" ht="25.5" customHeight="1">
      <c r="B4" s="217"/>
      <c r="C4" s="218" t="s">
        <v>848</v>
      </c>
      <c r="D4" s="218"/>
      <c r="E4" s="218"/>
      <c r="F4" s="218"/>
      <c r="G4" s="218"/>
      <c r="H4" s="218"/>
      <c r="I4" s="218"/>
      <c r="J4" s="218"/>
      <c r="K4" s="219"/>
    </row>
    <row r="5" spans="2:11" ht="5.25" customHeight="1">
      <c r="B5" s="217"/>
      <c r="C5" s="220"/>
      <c r="D5" s="220"/>
      <c r="E5" s="220"/>
      <c r="F5" s="220"/>
      <c r="G5" s="220"/>
      <c r="H5" s="220"/>
      <c r="I5" s="220"/>
      <c r="J5" s="220"/>
      <c r="K5" s="219"/>
    </row>
    <row r="6" spans="2:11" ht="15" customHeight="1">
      <c r="B6" s="217"/>
      <c r="C6" s="221" t="s">
        <v>849</v>
      </c>
      <c r="D6" s="221"/>
      <c r="E6" s="221"/>
      <c r="F6" s="221"/>
      <c r="G6" s="221"/>
      <c r="H6" s="221"/>
      <c r="I6" s="221"/>
      <c r="J6" s="221"/>
      <c r="K6" s="219"/>
    </row>
    <row r="7" spans="2:11" ht="15" customHeight="1">
      <c r="B7" s="222"/>
      <c r="C7" s="221" t="s">
        <v>850</v>
      </c>
      <c r="D7" s="221"/>
      <c r="E7" s="221"/>
      <c r="F7" s="221"/>
      <c r="G7" s="221"/>
      <c r="H7" s="221"/>
      <c r="I7" s="221"/>
      <c r="J7" s="221"/>
      <c r="K7" s="219"/>
    </row>
    <row r="8" spans="2:11" ht="12.75" customHeight="1">
      <c r="B8" s="222"/>
      <c r="C8" s="223"/>
      <c r="D8" s="223"/>
      <c r="E8" s="223"/>
      <c r="F8" s="223"/>
      <c r="G8" s="223"/>
      <c r="H8" s="223"/>
      <c r="I8" s="223"/>
      <c r="J8" s="223"/>
      <c r="K8" s="219"/>
    </row>
    <row r="9" spans="2:11" ht="15" customHeight="1">
      <c r="B9" s="222"/>
      <c r="C9" s="221" t="s">
        <v>851</v>
      </c>
      <c r="D9" s="221"/>
      <c r="E9" s="221"/>
      <c r="F9" s="221"/>
      <c r="G9" s="221"/>
      <c r="H9" s="221"/>
      <c r="I9" s="221"/>
      <c r="J9" s="221"/>
      <c r="K9" s="219"/>
    </row>
    <row r="10" spans="2:11" ht="15" customHeight="1">
      <c r="B10" s="222"/>
      <c r="C10" s="223"/>
      <c r="D10" s="221" t="s">
        <v>852</v>
      </c>
      <c r="E10" s="221"/>
      <c r="F10" s="221"/>
      <c r="G10" s="221"/>
      <c r="H10" s="221"/>
      <c r="I10" s="221"/>
      <c r="J10" s="221"/>
      <c r="K10" s="219"/>
    </row>
    <row r="11" spans="2:11" ht="15" customHeight="1">
      <c r="B11" s="222"/>
      <c r="C11" s="224"/>
      <c r="D11" s="221" t="s">
        <v>853</v>
      </c>
      <c r="E11" s="221"/>
      <c r="F11" s="221"/>
      <c r="G11" s="221"/>
      <c r="H11" s="221"/>
      <c r="I11" s="221"/>
      <c r="J11" s="221"/>
      <c r="K11" s="219"/>
    </row>
    <row r="12" spans="2:11" ht="12.75" customHeight="1">
      <c r="B12" s="222"/>
      <c r="C12" s="224"/>
      <c r="D12" s="224"/>
      <c r="E12" s="224"/>
      <c r="F12" s="224"/>
      <c r="G12" s="224"/>
      <c r="H12" s="224"/>
      <c r="I12" s="224"/>
      <c r="J12" s="224"/>
      <c r="K12" s="219"/>
    </row>
    <row r="13" spans="2:11" ht="15" customHeight="1">
      <c r="B13" s="222"/>
      <c r="C13" s="224"/>
      <c r="D13" s="221" t="s">
        <v>854</v>
      </c>
      <c r="E13" s="221"/>
      <c r="F13" s="221"/>
      <c r="G13" s="221"/>
      <c r="H13" s="221"/>
      <c r="I13" s="221"/>
      <c r="J13" s="221"/>
      <c r="K13" s="219"/>
    </row>
    <row r="14" spans="2:11" ht="15" customHeight="1">
      <c r="B14" s="222"/>
      <c r="C14" s="224"/>
      <c r="D14" s="221" t="s">
        <v>855</v>
      </c>
      <c r="E14" s="221"/>
      <c r="F14" s="221"/>
      <c r="G14" s="221"/>
      <c r="H14" s="221"/>
      <c r="I14" s="221"/>
      <c r="J14" s="221"/>
      <c r="K14" s="219"/>
    </row>
    <row r="15" spans="2:11" ht="15" customHeight="1">
      <c r="B15" s="222"/>
      <c r="C15" s="224"/>
      <c r="D15" s="221" t="s">
        <v>856</v>
      </c>
      <c r="E15" s="221"/>
      <c r="F15" s="221"/>
      <c r="G15" s="221"/>
      <c r="H15" s="221"/>
      <c r="I15" s="221"/>
      <c r="J15" s="221"/>
      <c r="K15" s="219"/>
    </row>
    <row r="16" spans="2:11" ht="15" customHeight="1">
      <c r="B16" s="222"/>
      <c r="C16" s="224"/>
      <c r="D16" s="224"/>
      <c r="E16" s="225" t="s">
        <v>77</v>
      </c>
      <c r="F16" s="221" t="s">
        <v>857</v>
      </c>
      <c r="G16" s="221"/>
      <c r="H16" s="221"/>
      <c r="I16" s="221"/>
      <c r="J16" s="221"/>
      <c r="K16" s="219"/>
    </row>
    <row r="17" spans="2:11" ht="15" customHeight="1">
      <c r="B17" s="222"/>
      <c r="C17" s="224"/>
      <c r="D17" s="224"/>
      <c r="E17" s="225" t="s">
        <v>858</v>
      </c>
      <c r="F17" s="221" t="s">
        <v>859</v>
      </c>
      <c r="G17" s="221"/>
      <c r="H17" s="221"/>
      <c r="I17" s="221"/>
      <c r="J17" s="221"/>
      <c r="K17" s="219"/>
    </row>
    <row r="18" spans="2:11" ht="15" customHeight="1">
      <c r="B18" s="222"/>
      <c r="C18" s="224"/>
      <c r="D18" s="224"/>
      <c r="E18" s="225" t="s">
        <v>860</v>
      </c>
      <c r="F18" s="221" t="s">
        <v>861</v>
      </c>
      <c r="G18" s="221"/>
      <c r="H18" s="221"/>
      <c r="I18" s="221"/>
      <c r="J18" s="221"/>
      <c r="K18" s="219"/>
    </row>
    <row r="19" spans="2:11" ht="15" customHeight="1">
      <c r="B19" s="222"/>
      <c r="C19" s="224"/>
      <c r="D19" s="224"/>
      <c r="E19" s="225" t="s">
        <v>862</v>
      </c>
      <c r="F19" s="221" t="s">
        <v>863</v>
      </c>
      <c r="G19" s="221"/>
      <c r="H19" s="221"/>
      <c r="I19" s="221"/>
      <c r="J19" s="221"/>
      <c r="K19" s="219"/>
    </row>
    <row r="20" spans="2:11" ht="15" customHeight="1">
      <c r="B20" s="222"/>
      <c r="C20" s="224"/>
      <c r="D20" s="224"/>
      <c r="E20" s="225" t="s">
        <v>864</v>
      </c>
      <c r="F20" s="221" t="s">
        <v>865</v>
      </c>
      <c r="G20" s="221"/>
      <c r="H20" s="221"/>
      <c r="I20" s="221"/>
      <c r="J20" s="221"/>
      <c r="K20" s="219"/>
    </row>
    <row r="21" spans="2:11" ht="15" customHeight="1">
      <c r="B21" s="222"/>
      <c r="C21" s="224"/>
      <c r="D21" s="224"/>
      <c r="E21" s="225" t="s">
        <v>866</v>
      </c>
      <c r="F21" s="221" t="s">
        <v>867</v>
      </c>
      <c r="G21" s="221"/>
      <c r="H21" s="221"/>
      <c r="I21" s="221"/>
      <c r="J21" s="221"/>
      <c r="K21" s="219"/>
    </row>
    <row r="22" spans="2:11" ht="12.75" customHeight="1">
      <c r="B22" s="222"/>
      <c r="C22" s="224"/>
      <c r="D22" s="224"/>
      <c r="E22" s="224"/>
      <c r="F22" s="224"/>
      <c r="G22" s="224"/>
      <c r="H22" s="224"/>
      <c r="I22" s="224"/>
      <c r="J22" s="224"/>
      <c r="K22" s="219"/>
    </row>
    <row r="23" spans="2:11" ht="15" customHeight="1">
      <c r="B23" s="222"/>
      <c r="C23" s="221" t="s">
        <v>868</v>
      </c>
      <c r="D23" s="221"/>
      <c r="E23" s="221"/>
      <c r="F23" s="221"/>
      <c r="G23" s="221"/>
      <c r="H23" s="221"/>
      <c r="I23" s="221"/>
      <c r="J23" s="221"/>
      <c r="K23" s="219"/>
    </row>
    <row r="24" spans="2:11" ht="15" customHeight="1">
      <c r="B24" s="222"/>
      <c r="C24" s="221" t="s">
        <v>869</v>
      </c>
      <c r="D24" s="221"/>
      <c r="E24" s="221"/>
      <c r="F24" s="221"/>
      <c r="G24" s="221"/>
      <c r="H24" s="221"/>
      <c r="I24" s="221"/>
      <c r="J24" s="221"/>
      <c r="K24" s="219"/>
    </row>
    <row r="25" spans="2:11" ht="15" customHeight="1">
      <c r="B25" s="222"/>
      <c r="C25" s="223"/>
      <c r="D25" s="221" t="s">
        <v>870</v>
      </c>
      <c r="E25" s="221"/>
      <c r="F25" s="221"/>
      <c r="G25" s="221"/>
      <c r="H25" s="221"/>
      <c r="I25" s="221"/>
      <c r="J25" s="221"/>
      <c r="K25" s="219"/>
    </row>
    <row r="26" spans="2:11" ht="15" customHeight="1">
      <c r="B26" s="222"/>
      <c r="C26" s="224"/>
      <c r="D26" s="221" t="s">
        <v>871</v>
      </c>
      <c r="E26" s="221"/>
      <c r="F26" s="221"/>
      <c r="G26" s="221"/>
      <c r="H26" s="221"/>
      <c r="I26" s="221"/>
      <c r="J26" s="221"/>
      <c r="K26" s="219"/>
    </row>
    <row r="27" spans="2:11" ht="12.75" customHeight="1">
      <c r="B27" s="222"/>
      <c r="C27" s="224"/>
      <c r="D27" s="224"/>
      <c r="E27" s="224"/>
      <c r="F27" s="224"/>
      <c r="G27" s="224"/>
      <c r="H27" s="224"/>
      <c r="I27" s="224"/>
      <c r="J27" s="224"/>
      <c r="K27" s="219"/>
    </row>
    <row r="28" spans="2:11" ht="15" customHeight="1">
      <c r="B28" s="222"/>
      <c r="C28" s="224"/>
      <c r="D28" s="221" t="s">
        <v>872</v>
      </c>
      <c r="E28" s="221"/>
      <c r="F28" s="221"/>
      <c r="G28" s="221"/>
      <c r="H28" s="221"/>
      <c r="I28" s="221"/>
      <c r="J28" s="221"/>
      <c r="K28" s="219"/>
    </row>
    <row r="29" spans="2:11" ht="15" customHeight="1">
      <c r="B29" s="222"/>
      <c r="C29" s="224"/>
      <c r="D29" s="221" t="s">
        <v>873</v>
      </c>
      <c r="E29" s="221"/>
      <c r="F29" s="221"/>
      <c r="G29" s="221"/>
      <c r="H29" s="221"/>
      <c r="I29" s="221"/>
      <c r="J29" s="221"/>
      <c r="K29" s="219"/>
    </row>
    <row r="30" spans="2:11" ht="12.75" customHeight="1">
      <c r="B30" s="222"/>
      <c r="C30" s="224"/>
      <c r="D30" s="224"/>
      <c r="E30" s="224"/>
      <c r="F30" s="224"/>
      <c r="G30" s="224"/>
      <c r="H30" s="224"/>
      <c r="I30" s="224"/>
      <c r="J30" s="224"/>
      <c r="K30" s="219"/>
    </row>
    <row r="31" spans="2:11" ht="15" customHeight="1">
      <c r="B31" s="222"/>
      <c r="C31" s="224"/>
      <c r="D31" s="221" t="s">
        <v>874</v>
      </c>
      <c r="E31" s="221"/>
      <c r="F31" s="221"/>
      <c r="G31" s="221"/>
      <c r="H31" s="221"/>
      <c r="I31" s="221"/>
      <c r="J31" s="221"/>
      <c r="K31" s="219"/>
    </row>
    <row r="32" spans="2:11" ht="15" customHeight="1">
      <c r="B32" s="222"/>
      <c r="C32" s="224"/>
      <c r="D32" s="221" t="s">
        <v>875</v>
      </c>
      <c r="E32" s="221"/>
      <c r="F32" s="221"/>
      <c r="G32" s="221"/>
      <c r="H32" s="221"/>
      <c r="I32" s="221"/>
      <c r="J32" s="221"/>
      <c r="K32" s="219"/>
    </row>
    <row r="33" spans="2:11" ht="15" customHeight="1">
      <c r="B33" s="222"/>
      <c r="C33" s="224"/>
      <c r="D33" s="221" t="s">
        <v>876</v>
      </c>
      <c r="E33" s="221"/>
      <c r="F33" s="221"/>
      <c r="G33" s="221"/>
      <c r="H33" s="221"/>
      <c r="I33" s="221"/>
      <c r="J33" s="221"/>
      <c r="K33" s="219"/>
    </row>
    <row r="34" spans="2:11" ht="15" customHeight="1">
      <c r="B34" s="222"/>
      <c r="C34" s="224"/>
      <c r="D34" s="223"/>
      <c r="E34" s="226" t="s">
        <v>115</v>
      </c>
      <c r="F34" s="223"/>
      <c r="G34" s="221" t="s">
        <v>877</v>
      </c>
      <c r="H34" s="221"/>
      <c r="I34" s="221"/>
      <c r="J34" s="221"/>
      <c r="K34" s="219"/>
    </row>
    <row r="35" spans="2:11" ht="30.75" customHeight="1">
      <c r="B35" s="222"/>
      <c r="C35" s="224"/>
      <c r="D35" s="223"/>
      <c r="E35" s="226" t="s">
        <v>878</v>
      </c>
      <c r="F35" s="223"/>
      <c r="G35" s="221" t="s">
        <v>879</v>
      </c>
      <c r="H35" s="221"/>
      <c r="I35" s="221"/>
      <c r="J35" s="221"/>
      <c r="K35" s="219"/>
    </row>
    <row r="36" spans="2:11" ht="15" customHeight="1">
      <c r="B36" s="222"/>
      <c r="C36" s="224"/>
      <c r="D36" s="223"/>
      <c r="E36" s="226" t="s">
        <v>52</v>
      </c>
      <c r="F36" s="223"/>
      <c r="G36" s="221" t="s">
        <v>880</v>
      </c>
      <c r="H36" s="221"/>
      <c r="I36" s="221"/>
      <c r="J36" s="221"/>
      <c r="K36" s="219"/>
    </row>
    <row r="37" spans="2:11" ht="15" customHeight="1">
      <c r="B37" s="222"/>
      <c r="C37" s="224"/>
      <c r="D37" s="223"/>
      <c r="E37" s="226" t="s">
        <v>116</v>
      </c>
      <c r="F37" s="223"/>
      <c r="G37" s="221" t="s">
        <v>881</v>
      </c>
      <c r="H37" s="221"/>
      <c r="I37" s="221"/>
      <c r="J37" s="221"/>
      <c r="K37" s="219"/>
    </row>
    <row r="38" spans="2:11" ht="15" customHeight="1">
      <c r="B38" s="222"/>
      <c r="C38" s="224"/>
      <c r="D38" s="223"/>
      <c r="E38" s="226" t="s">
        <v>117</v>
      </c>
      <c r="F38" s="223"/>
      <c r="G38" s="221" t="s">
        <v>882</v>
      </c>
      <c r="H38" s="221"/>
      <c r="I38" s="221"/>
      <c r="J38" s="221"/>
      <c r="K38" s="219"/>
    </row>
    <row r="39" spans="2:11" ht="15" customHeight="1">
      <c r="B39" s="222"/>
      <c r="C39" s="224"/>
      <c r="D39" s="223"/>
      <c r="E39" s="226" t="s">
        <v>118</v>
      </c>
      <c r="F39" s="223"/>
      <c r="G39" s="221" t="s">
        <v>883</v>
      </c>
      <c r="H39" s="221"/>
      <c r="I39" s="221"/>
      <c r="J39" s="221"/>
      <c r="K39" s="219"/>
    </row>
    <row r="40" spans="2:11" ht="15" customHeight="1">
      <c r="B40" s="222"/>
      <c r="C40" s="224"/>
      <c r="D40" s="223"/>
      <c r="E40" s="226" t="s">
        <v>884</v>
      </c>
      <c r="F40" s="223"/>
      <c r="G40" s="221" t="s">
        <v>885</v>
      </c>
      <c r="H40" s="221"/>
      <c r="I40" s="221"/>
      <c r="J40" s="221"/>
      <c r="K40" s="219"/>
    </row>
    <row r="41" spans="2:11" ht="15" customHeight="1">
      <c r="B41" s="222"/>
      <c r="C41" s="224"/>
      <c r="D41" s="223"/>
      <c r="E41" s="226"/>
      <c r="F41" s="223"/>
      <c r="G41" s="221" t="s">
        <v>886</v>
      </c>
      <c r="H41" s="221"/>
      <c r="I41" s="221"/>
      <c r="J41" s="221"/>
      <c r="K41" s="219"/>
    </row>
    <row r="42" spans="2:11" ht="15" customHeight="1">
      <c r="B42" s="222"/>
      <c r="C42" s="224"/>
      <c r="D42" s="223"/>
      <c r="E42" s="226" t="s">
        <v>887</v>
      </c>
      <c r="F42" s="223"/>
      <c r="G42" s="221" t="s">
        <v>888</v>
      </c>
      <c r="H42" s="221"/>
      <c r="I42" s="221"/>
      <c r="J42" s="221"/>
      <c r="K42" s="219"/>
    </row>
    <row r="43" spans="2:11" ht="15" customHeight="1">
      <c r="B43" s="222"/>
      <c r="C43" s="224"/>
      <c r="D43" s="223"/>
      <c r="E43" s="226" t="s">
        <v>121</v>
      </c>
      <c r="F43" s="223"/>
      <c r="G43" s="221" t="s">
        <v>889</v>
      </c>
      <c r="H43" s="221"/>
      <c r="I43" s="221"/>
      <c r="J43" s="221"/>
      <c r="K43" s="219"/>
    </row>
    <row r="44" spans="2:11" ht="12.75" customHeight="1">
      <c r="B44" s="222"/>
      <c r="C44" s="224"/>
      <c r="D44" s="223"/>
      <c r="E44" s="223"/>
      <c r="F44" s="223"/>
      <c r="G44" s="223"/>
      <c r="H44" s="223"/>
      <c r="I44" s="223"/>
      <c r="J44" s="223"/>
      <c r="K44" s="219"/>
    </row>
    <row r="45" spans="2:11" ht="15" customHeight="1">
      <c r="B45" s="222"/>
      <c r="C45" s="224"/>
      <c r="D45" s="221" t="s">
        <v>890</v>
      </c>
      <c r="E45" s="221"/>
      <c r="F45" s="221"/>
      <c r="G45" s="221"/>
      <c r="H45" s="221"/>
      <c r="I45" s="221"/>
      <c r="J45" s="221"/>
      <c r="K45" s="219"/>
    </row>
    <row r="46" spans="2:11" ht="15" customHeight="1">
      <c r="B46" s="222"/>
      <c r="C46" s="224"/>
      <c r="D46" s="224"/>
      <c r="E46" s="221" t="s">
        <v>891</v>
      </c>
      <c r="F46" s="221"/>
      <c r="G46" s="221"/>
      <c r="H46" s="221"/>
      <c r="I46" s="221"/>
      <c r="J46" s="221"/>
      <c r="K46" s="219"/>
    </row>
    <row r="47" spans="2:11" ht="15" customHeight="1">
      <c r="B47" s="222"/>
      <c r="C47" s="224"/>
      <c r="D47" s="224"/>
      <c r="E47" s="221" t="s">
        <v>892</v>
      </c>
      <c r="F47" s="221"/>
      <c r="G47" s="221"/>
      <c r="H47" s="221"/>
      <c r="I47" s="221"/>
      <c r="J47" s="221"/>
      <c r="K47" s="219"/>
    </row>
    <row r="48" spans="2:11" ht="15" customHeight="1">
      <c r="B48" s="222"/>
      <c r="C48" s="224"/>
      <c r="D48" s="224"/>
      <c r="E48" s="221" t="s">
        <v>893</v>
      </c>
      <c r="F48" s="221"/>
      <c r="G48" s="221"/>
      <c r="H48" s="221"/>
      <c r="I48" s="221"/>
      <c r="J48" s="221"/>
      <c r="K48" s="219"/>
    </row>
    <row r="49" spans="2:11" ht="15" customHeight="1">
      <c r="B49" s="222"/>
      <c r="C49" s="224"/>
      <c r="D49" s="221" t="s">
        <v>894</v>
      </c>
      <c r="E49" s="221"/>
      <c r="F49" s="221"/>
      <c r="G49" s="221"/>
      <c r="H49" s="221"/>
      <c r="I49" s="221"/>
      <c r="J49" s="221"/>
      <c r="K49" s="219"/>
    </row>
    <row r="50" spans="2:11" ht="25.5" customHeight="1">
      <c r="B50" s="217"/>
      <c r="C50" s="218" t="s">
        <v>895</v>
      </c>
      <c r="D50" s="218"/>
      <c r="E50" s="218"/>
      <c r="F50" s="218"/>
      <c r="G50" s="218"/>
      <c r="H50" s="218"/>
      <c r="I50" s="218"/>
      <c r="J50" s="218"/>
      <c r="K50" s="219"/>
    </row>
    <row r="51" spans="2:11" ht="5.25" customHeight="1">
      <c r="B51" s="217"/>
      <c r="C51" s="220"/>
      <c r="D51" s="220"/>
      <c r="E51" s="220"/>
      <c r="F51" s="220"/>
      <c r="G51" s="220"/>
      <c r="H51" s="220"/>
      <c r="I51" s="220"/>
      <c r="J51" s="220"/>
      <c r="K51" s="219"/>
    </row>
    <row r="52" spans="2:11" ht="15" customHeight="1">
      <c r="B52" s="217"/>
      <c r="C52" s="221" t="s">
        <v>896</v>
      </c>
      <c r="D52" s="221"/>
      <c r="E52" s="221"/>
      <c r="F52" s="221"/>
      <c r="G52" s="221"/>
      <c r="H52" s="221"/>
      <c r="I52" s="221"/>
      <c r="J52" s="221"/>
      <c r="K52" s="219"/>
    </row>
    <row r="53" spans="2:11" ht="15" customHeight="1">
      <c r="B53" s="217"/>
      <c r="C53" s="221" t="s">
        <v>897</v>
      </c>
      <c r="D53" s="221"/>
      <c r="E53" s="221"/>
      <c r="F53" s="221"/>
      <c r="G53" s="221"/>
      <c r="H53" s="221"/>
      <c r="I53" s="221"/>
      <c r="J53" s="221"/>
      <c r="K53" s="219"/>
    </row>
    <row r="54" spans="2:11" ht="12.75" customHeight="1">
      <c r="B54" s="217"/>
      <c r="C54" s="223"/>
      <c r="D54" s="223"/>
      <c r="E54" s="223"/>
      <c r="F54" s="223"/>
      <c r="G54" s="223"/>
      <c r="H54" s="223"/>
      <c r="I54" s="223"/>
      <c r="J54" s="223"/>
      <c r="K54" s="219"/>
    </row>
    <row r="55" spans="2:11" ht="15" customHeight="1">
      <c r="B55" s="217"/>
      <c r="C55" s="221" t="s">
        <v>898</v>
      </c>
      <c r="D55" s="221"/>
      <c r="E55" s="221"/>
      <c r="F55" s="221"/>
      <c r="G55" s="221"/>
      <c r="H55" s="221"/>
      <c r="I55" s="221"/>
      <c r="J55" s="221"/>
      <c r="K55" s="219"/>
    </row>
    <row r="56" spans="2:11" ht="15" customHeight="1">
      <c r="B56" s="217"/>
      <c r="C56" s="224"/>
      <c r="D56" s="221" t="s">
        <v>899</v>
      </c>
      <c r="E56" s="221"/>
      <c r="F56" s="221"/>
      <c r="G56" s="221"/>
      <c r="H56" s="221"/>
      <c r="I56" s="221"/>
      <c r="J56" s="221"/>
      <c r="K56" s="219"/>
    </row>
    <row r="57" spans="2:11" ht="15" customHeight="1">
      <c r="B57" s="217"/>
      <c r="C57" s="224"/>
      <c r="D57" s="221" t="s">
        <v>900</v>
      </c>
      <c r="E57" s="221"/>
      <c r="F57" s="221"/>
      <c r="G57" s="221"/>
      <c r="H57" s="221"/>
      <c r="I57" s="221"/>
      <c r="J57" s="221"/>
      <c r="K57" s="219"/>
    </row>
    <row r="58" spans="2:11" ht="15" customHeight="1">
      <c r="B58" s="217"/>
      <c r="C58" s="224"/>
      <c r="D58" s="221" t="s">
        <v>901</v>
      </c>
      <c r="E58" s="221"/>
      <c r="F58" s="221"/>
      <c r="G58" s="221"/>
      <c r="H58" s="221"/>
      <c r="I58" s="221"/>
      <c r="J58" s="221"/>
      <c r="K58" s="219"/>
    </row>
    <row r="59" spans="2:11" ht="15" customHeight="1">
      <c r="B59" s="217"/>
      <c r="C59" s="224"/>
      <c r="D59" s="221" t="s">
        <v>902</v>
      </c>
      <c r="E59" s="221"/>
      <c r="F59" s="221"/>
      <c r="G59" s="221"/>
      <c r="H59" s="221"/>
      <c r="I59" s="221"/>
      <c r="J59" s="221"/>
      <c r="K59" s="219"/>
    </row>
    <row r="60" spans="2:11" ht="15" customHeight="1">
      <c r="B60" s="217"/>
      <c r="C60" s="224"/>
      <c r="D60" s="227" t="s">
        <v>903</v>
      </c>
      <c r="E60" s="227"/>
      <c r="F60" s="227"/>
      <c r="G60" s="227"/>
      <c r="H60" s="227"/>
      <c r="I60" s="227"/>
      <c r="J60" s="227"/>
      <c r="K60" s="219"/>
    </row>
    <row r="61" spans="2:11" ht="15" customHeight="1">
      <c r="B61" s="217"/>
      <c r="C61" s="224"/>
      <c r="D61" s="221" t="s">
        <v>904</v>
      </c>
      <c r="E61" s="221"/>
      <c r="F61" s="221"/>
      <c r="G61" s="221"/>
      <c r="H61" s="221"/>
      <c r="I61" s="221"/>
      <c r="J61" s="221"/>
      <c r="K61" s="219"/>
    </row>
    <row r="62" spans="2:11" ht="12.75" customHeight="1">
      <c r="B62" s="217"/>
      <c r="C62" s="224"/>
      <c r="D62" s="224"/>
      <c r="E62" s="228"/>
      <c r="F62" s="224"/>
      <c r="G62" s="224"/>
      <c r="H62" s="224"/>
      <c r="I62" s="224"/>
      <c r="J62" s="224"/>
      <c r="K62" s="219"/>
    </row>
    <row r="63" spans="2:11" ht="15" customHeight="1">
      <c r="B63" s="217"/>
      <c r="C63" s="224"/>
      <c r="D63" s="221" t="s">
        <v>905</v>
      </c>
      <c r="E63" s="221"/>
      <c r="F63" s="221"/>
      <c r="G63" s="221"/>
      <c r="H63" s="221"/>
      <c r="I63" s="221"/>
      <c r="J63" s="221"/>
      <c r="K63" s="219"/>
    </row>
    <row r="64" spans="2:11" ht="15" customHeight="1">
      <c r="B64" s="217"/>
      <c r="C64" s="224"/>
      <c r="D64" s="227" t="s">
        <v>906</v>
      </c>
      <c r="E64" s="227"/>
      <c r="F64" s="227"/>
      <c r="G64" s="227"/>
      <c r="H64" s="227"/>
      <c r="I64" s="227"/>
      <c r="J64" s="227"/>
      <c r="K64" s="219"/>
    </row>
    <row r="65" spans="2:11" ht="15" customHeight="1">
      <c r="B65" s="217"/>
      <c r="C65" s="224"/>
      <c r="D65" s="221" t="s">
        <v>907</v>
      </c>
      <c r="E65" s="221"/>
      <c r="F65" s="221"/>
      <c r="G65" s="221"/>
      <c r="H65" s="221"/>
      <c r="I65" s="221"/>
      <c r="J65" s="221"/>
      <c r="K65" s="219"/>
    </row>
    <row r="66" spans="2:11" ht="15" customHeight="1">
      <c r="B66" s="217"/>
      <c r="C66" s="224"/>
      <c r="D66" s="221" t="s">
        <v>908</v>
      </c>
      <c r="E66" s="221"/>
      <c r="F66" s="221"/>
      <c r="G66" s="221"/>
      <c r="H66" s="221"/>
      <c r="I66" s="221"/>
      <c r="J66" s="221"/>
      <c r="K66" s="219"/>
    </row>
    <row r="67" spans="2:11" ht="15" customHeight="1">
      <c r="B67" s="217"/>
      <c r="C67" s="224"/>
      <c r="D67" s="221" t="s">
        <v>909</v>
      </c>
      <c r="E67" s="221"/>
      <c r="F67" s="221"/>
      <c r="G67" s="221"/>
      <c r="H67" s="221"/>
      <c r="I67" s="221"/>
      <c r="J67" s="221"/>
      <c r="K67" s="219"/>
    </row>
    <row r="68" spans="2:11" ht="15" customHeight="1">
      <c r="B68" s="217"/>
      <c r="C68" s="224"/>
      <c r="D68" s="221" t="s">
        <v>910</v>
      </c>
      <c r="E68" s="221"/>
      <c r="F68" s="221"/>
      <c r="G68" s="221"/>
      <c r="H68" s="221"/>
      <c r="I68" s="221"/>
      <c r="J68" s="221"/>
      <c r="K68" s="219"/>
    </row>
    <row r="69" spans="2:11" ht="12.75" customHeight="1">
      <c r="B69" s="229"/>
      <c r="C69" s="230"/>
      <c r="D69" s="230"/>
      <c r="E69" s="230"/>
      <c r="F69" s="230"/>
      <c r="G69" s="230"/>
      <c r="H69" s="230"/>
      <c r="I69" s="230"/>
      <c r="J69" s="230"/>
      <c r="K69" s="231"/>
    </row>
    <row r="70" spans="2:11" ht="18.75" customHeight="1">
      <c r="B70" s="232"/>
      <c r="C70" s="232"/>
      <c r="D70" s="232"/>
      <c r="E70" s="232"/>
      <c r="F70" s="232"/>
      <c r="G70" s="232"/>
      <c r="H70" s="232"/>
      <c r="I70" s="232"/>
      <c r="J70" s="232"/>
      <c r="K70" s="233"/>
    </row>
    <row r="71" spans="2:11" ht="18.75" customHeight="1"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  <row r="72" spans="2:11" ht="7.5" customHeight="1">
      <c r="B72" s="234"/>
      <c r="C72" s="235"/>
      <c r="D72" s="235"/>
      <c r="E72" s="235"/>
      <c r="F72" s="235"/>
      <c r="G72" s="235"/>
      <c r="H72" s="235"/>
      <c r="I72" s="235"/>
      <c r="J72" s="235"/>
      <c r="K72" s="236"/>
    </row>
    <row r="73" spans="2:11" ht="45" customHeight="1">
      <c r="B73" s="237"/>
      <c r="C73" s="238" t="s">
        <v>846</v>
      </c>
      <c r="D73" s="238"/>
      <c r="E73" s="238"/>
      <c r="F73" s="238"/>
      <c r="G73" s="238"/>
      <c r="H73" s="238"/>
      <c r="I73" s="238"/>
      <c r="J73" s="238"/>
      <c r="K73" s="239"/>
    </row>
    <row r="74" spans="2:11" ht="17.25" customHeight="1">
      <c r="B74" s="237"/>
      <c r="C74" s="240" t="s">
        <v>911</v>
      </c>
      <c r="D74" s="240"/>
      <c r="E74" s="240"/>
      <c r="F74" s="240" t="s">
        <v>912</v>
      </c>
      <c r="G74" s="241"/>
      <c r="H74" s="240" t="s">
        <v>116</v>
      </c>
      <c r="I74" s="240" t="s">
        <v>56</v>
      </c>
      <c r="J74" s="240" t="s">
        <v>913</v>
      </c>
      <c r="K74" s="239"/>
    </row>
    <row r="75" spans="2:11" ht="17.25" customHeight="1">
      <c r="B75" s="237"/>
      <c r="C75" s="242" t="s">
        <v>914</v>
      </c>
      <c r="D75" s="242"/>
      <c r="E75" s="242"/>
      <c r="F75" s="243" t="s">
        <v>915</v>
      </c>
      <c r="G75" s="244"/>
      <c r="H75" s="242"/>
      <c r="I75" s="242"/>
      <c r="J75" s="242" t="s">
        <v>916</v>
      </c>
      <c r="K75" s="239"/>
    </row>
    <row r="76" spans="2:11" ht="5.25" customHeight="1">
      <c r="B76" s="237"/>
      <c r="C76" s="245"/>
      <c r="D76" s="245"/>
      <c r="E76" s="245"/>
      <c r="F76" s="245"/>
      <c r="G76" s="246"/>
      <c r="H76" s="245"/>
      <c r="I76" s="245"/>
      <c r="J76" s="245"/>
      <c r="K76" s="239"/>
    </row>
    <row r="77" spans="2:11" ht="15" customHeight="1">
      <c r="B77" s="237"/>
      <c r="C77" s="226" t="s">
        <v>52</v>
      </c>
      <c r="D77" s="245"/>
      <c r="E77" s="245"/>
      <c r="F77" s="247" t="s">
        <v>917</v>
      </c>
      <c r="G77" s="246"/>
      <c r="H77" s="226" t="s">
        <v>918</v>
      </c>
      <c r="I77" s="226" t="s">
        <v>919</v>
      </c>
      <c r="J77" s="226">
        <v>20</v>
      </c>
      <c r="K77" s="239"/>
    </row>
    <row r="78" spans="2:11" ht="15" customHeight="1">
      <c r="B78" s="237"/>
      <c r="C78" s="226" t="s">
        <v>920</v>
      </c>
      <c r="D78" s="226"/>
      <c r="E78" s="226"/>
      <c r="F78" s="247" t="s">
        <v>917</v>
      </c>
      <c r="G78" s="246"/>
      <c r="H78" s="226" t="s">
        <v>921</v>
      </c>
      <c r="I78" s="226" t="s">
        <v>919</v>
      </c>
      <c r="J78" s="226">
        <v>120</v>
      </c>
      <c r="K78" s="239"/>
    </row>
    <row r="79" spans="2:11" ht="15" customHeight="1">
      <c r="B79" s="248"/>
      <c r="C79" s="226" t="s">
        <v>922</v>
      </c>
      <c r="D79" s="226"/>
      <c r="E79" s="226"/>
      <c r="F79" s="247" t="s">
        <v>923</v>
      </c>
      <c r="G79" s="246"/>
      <c r="H79" s="226" t="s">
        <v>924</v>
      </c>
      <c r="I79" s="226" t="s">
        <v>919</v>
      </c>
      <c r="J79" s="226">
        <v>50</v>
      </c>
      <c r="K79" s="239"/>
    </row>
    <row r="80" spans="2:11" ht="15" customHeight="1">
      <c r="B80" s="248"/>
      <c r="C80" s="226" t="s">
        <v>925</v>
      </c>
      <c r="D80" s="226"/>
      <c r="E80" s="226"/>
      <c r="F80" s="247" t="s">
        <v>917</v>
      </c>
      <c r="G80" s="246"/>
      <c r="H80" s="226" t="s">
        <v>926</v>
      </c>
      <c r="I80" s="226" t="s">
        <v>927</v>
      </c>
      <c r="J80" s="226"/>
      <c r="K80" s="239"/>
    </row>
    <row r="81" spans="2:11" ht="15" customHeight="1">
      <c r="B81" s="248"/>
      <c r="C81" s="249" t="s">
        <v>928</v>
      </c>
      <c r="D81" s="249"/>
      <c r="E81" s="249"/>
      <c r="F81" s="250" t="s">
        <v>923</v>
      </c>
      <c r="G81" s="249"/>
      <c r="H81" s="249" t="s">
        <v>929</v>
      </c>
      <c r="I81" s="249" t="s">
        <v>919</v>
      </c>
      <c r="J81" s="249">
        <v>15</v>
      </c>
      <c r="K81" s="239"/>
    </row>
    <row r="82" spans="2:11" ht="15" customHeight="1">
      <c r="B82" s="248"/>
      <c r="C82" s="249" t="s">
        <v>930</v>
      </c>
      <c r="D82" s="249"/>
      <c r="E82" s="249"/>
      <c r="F82" s="250" t="s">
        <v>923</v>
      </c>
      <c r="G82" s="249"/>
      <c r="H82" s="249" t="s">
        <v>931</v>
      </c>
      <c r="I82" s="249" t="s">
        <v>919</v>
      </c>
      <c r="J82" s="249">
        <v>15</v>
      </c>
      <c r="K82" s="239"/>
    </row>
    <row r="83" spans="2:11" ht="15" customHeight="1">
      <c r="B83" s="248"/>
      <c r="C83" s="249" t="s">
        <v>932</v>
      </c>
      <c r="D83" s="249"/>
      <c r="E83" s="249"/>
      <c r="F83" s="250" t="s">
        <v>923</v>
      </c>
      <c r="G83" s="249"/>
      <c r="H83" s="249" t="s">
        <v>933</v>
      </c>
      <c r="I83" s="249" t="s">
        <v>919</v>
      </c>
      <c r="J83" s="249">
        <v>20</v>
      </c>
      <c r="K83" s="239"/>
    </row>
    <row r="84" spans="2:11" ht="15" customHeight="1">
      <c r="B84" s="248"/>
      <c r="C84" s="249" t="s">
        <v>934</v>
      </c>
      <c r="D84" s="249"/>
      <c r="E84" s="249"/>
      <c r="F84" s="250" t="s">
        <v>923</v>
      </c>
      <c r="G84" s="249"/>
      <c r="H84" s="249" t="s">
        <v>935</v>
      </c>
      <c r="I84" s="249" t="s">
        <v>919</v>
      </c>
      <c r="J84" s="249">
        <v>20</v>
      </c>
      <c r="K84" s="239"/>
    </row>
    <row r="85" spans="2:11" ht="15" customHeight="1">
      <c r="B85" s="248"/>
      <c r="C85" s="226" t="s">
        <v>936</v>
      </c>
      <c r="D85" s="226"/>
      <c r="E85" s="226"/>
      <c r="F85" s="247" t="s">
        <v>923</v>
      </c>
      <c r="G85" s="246"/>
      <c r="H85" s="226" t="s">
        <v>937</v>
      </c>
      <c r="I85" s="226" t="s">
        <v>919</v>
      </c>
      <c r="J85" s="226">
        <v>50</v>
      </c>
      <c r="K85" s="239"/>
    </row>
    <row r="86" spans="2:11" ht="15" customHeight="1">
      <c r="B86" s="248"/>
      <c r="C86" s="226" t="s">
        <v>938</v>
      </c>
      <c r="D86" s="226"/>
      <c r="E86" s="226"/>
      <c r="F86" s="247" t="s">
        <v>923</v>
      </c>
      <c r="G86" s="246"/>
      <c r="H86" s="226" t="s">
        <v>939</v>
      </c>
      <c r="I86" s="226" t="s">
        <v>919</v>
      </c>
      <c r="J86" s="226">
        <v>20</v>
      </c>
      <c r="K86" s="239"/>
    </row>
    <row r="87" spans="2:11" ht="15" customHeight="1">
      <c r="B87" s="248"/>
      <c r="C87" s="226" t="s">
        <v>940</v>
      </c>
      <c r="D87" s="226"/>
      <c r="E87" s="226"/>
      <c r="F87" s="247" t="s">
        <v>923</v>
      </c>
      <c r="G87" s="246"/>
      <c r="H87" s="226" t="s">
        <v>941</v>
      </c>
      <c r="I87" s="226" t="s">
        <v>919</v>
      </c>
      <c r="J87" s="226">
        <v>20</v>
      </c>
      <c r="K87" s="239"/>
    </row>
    <row r="88" spans="2:11" ht="15" customHeight="1">
      <c r="B88" s="248"/>
      <c r="C88" s="226" t="s">
        <v>942</v>
      </c>
      <c r="D88" s="226"/>
      <c r="E88" s="226"/>
      <c r="F88" s="247" t="s">
        <v>923</v>
      </c>
      <c r="G88" s="246"/>
      <c r="H88" s="226" t="s">
        <v>943</v>
      </c>
      <c r="I88" s="226" t="s">
        <v>919</v>
      </c>
      <c r="J88" s="226">
        <v>50</v>
      </c>
      <c r="K88" s="239"/>
    </row>
    <row r="89" spans="2:11" ht="15" customHeight="1">
      <c r="B89" s="248"/>
      <c r="C89" s="226" t="s">
        <v>944</v>
      </c>
      <c r="D89" s="226"/>
      <c r="E89" s="226"/>
      <c r="F89" s="247" t="s">
        <v>923</v>
      </c>
      <c r="G89" s="246"/>
      <c r="H89" s="226" t="s">
        <v>944</v>
      </c>
      <c r="I89" s="226" t="s">
        <v>919</v>
      </c>
      <c r="J89" s="226">
        <v>50</v>
      </c>
      <c r="K89" s="239"/>
    </row>
    <row r="90" spans="2:11" ht="15" customHeight="1">
      <c r="B90" s="248"/>
      <c r="C90" s="226" t="s">
        <v>122</v>
      </c>
      <c r="D90" s="226"/>
      <c r="E90" s="226"/>
      <c r="F90" s="247" t="s">
        <v>923</v>
      </c>
      <c r="G90" s="246"/>
      <c r="H90" s="226" t="s">
        <v>945</v>
      </c>
      <c r="I90" s="226" t="s">
        <v>919</v>
      </c>
      <c r="J90" s="226">
        <v>255</v>
      </c>
      <c r="K90" s="239"/>
    </row>
    <row r="91" spans="2:11" ht="15" customHeight="1">
      <c r="B91" s="248"/>
      <c r="C91" s="226" t="s">
        <v>946</v>
      </c>
      <c r="D91" s="226"/>
      <c r="E91" s="226"/>
      <c r="F91" s="247" t="s">
        <v>917</v>
      </c>
      <c r="G91" s="246"/>
      <c r="H91" s="226" t="s">
        <v>947</v>
      </c>
      <c r="I91" s="226" t="s">
        <v>948</v>
      </c>
      <c r="J91" s="226"/>
      <c r="K91" s="239"/>
    </row>
    <row r="92" spans="2:11" ht="15" customHeight="1">
      <c r="B92" s="248"/>
      <c r="C92" s="226" t="s">
        <v>949</v>
      </c>
      <c r="D92" s="226"/>
      <c r="E92" s="226"/>
      <c r="F92" s="247" t="s">
        <v>917</v>
      </c>
      <c r="G92" s="246"/>
      <c r="H92" s="226" t="s">
        <v>950</v>
      </c>
      <c r="I92" s="226" t="s">
        <v>951</v>
      </c>
      <c r="J92" s="226"/>
      <c r="K92" s="239"/>
    </row>
    <row r="93" spans="2:11" ht="15" customHeight="1">
      <c r="B93" s="248"/>
      <c r="C93" s="226" t="s">
        <v>952</v>
      </c>
      <c r="D93" s="226"/>
      <c r="E93" s="226"/>
      <c r="F93" s="247" t="s">
        <v>917</v>
      </c>
      <c r="G93" s="246"/>
      <c r="H93" s="226" t="s">
        <v>952</v>
      </c>
      <c r="I93" s="226" t="s">
        <v>951</v>
      </c>
      <c r="J93" s="226"/>
      <c r="K93" s="239"/>
    </row>
    <row r="94" spans="2:11" ht="15" customHeight="1">
      <c r="B94" s="248"/>
      <c r="C94" s="226" t="s">
        <v>37</v>
      </c>
      <c r="D94" s="226"/>
      <c r="E94" s="226"/>
      <c r="F94" s="247" t="s">
        <v>917</v>
      </c>
      <c r="G94" s="246"/>
      <c r="H94" s="226" t="s">
        <v>953</v>
      </c>
      <c r="I94" s="226" t="s">
        <v>951</v>
      </c>
      <c r="J94" s="226"/>
      <c r="K94" s="239"/>
    </row>
    <row r="95" spans="2:11" ht="15" customHeight="1">
      <c r="B95" s="248"/>
      <c r="C95" s="226" t="s">
        <v>47</v>
      </c>
      <c r="D95" s="226"/>
      <c r="E95" s="226"/>
      <c r="F95" s="247" t="s">
        <v>917</v>
      </c>
      <c r="G95" s="246"/>
      <c r="H95" s="226" t="s">
        <v>954</v>
      </c>
      <c r="I95" s="226" t="s">
        <v>951</v>
      </c>
      <c r="J95" s="226"/>
      <c r="K95" s="239"/>
    </row>
    <row r="96" spans="2:11" ht="15" customHeight="1">
      <c r="B96" s="251"/>
      <c r="C96" s="252"/>
      <c r="D96" s="252"/>
      <c r="E96" s="252"/>
      <c r="F96" s="252"/>
      <c r="G96" s="252"/>
      <c r="H96" s="252"/>
      <c r="I96" s="252"/>
      <c r="J96" s="252"/>
      <c r="K96" s="253"/>
    </row>
    <row r="97" spans="2:11" ht="18.75" customHeight="1">
      <c r="B97" s="254"/>
      <c r="C97" s="255"/>
      <c r="D97" s="255"/>
      <c r="E97" s="255"/>
      <c r="F97" s="255"/>
      <c r="G97" s="255"/>
      <c r="H97" s="255"/>
      <c r="I97" s="255"/>
      <c r="J97" s="255"/>
      <c r="K97" s="254"/>
    </row>
    <row r="98" spans="2:11" ht="18.75" customHeight="1">
      <c r="B98" s="233"/>
      <c r="C98" s="233"/>
      <c r="D98" s="233"/>
      <c r="E98" s="233"/>
      <c r="F98" s="233"/>
      <c r="G98" s="233"/>
      <c r="H98" s="233"/>
      <c r="I98" s="233"/>
      <c r="J98" s="233"/>
      <c r="K98" s="233"/>
    </row>
    <row r="99" spans="2:11" ht="7.5" customHeight="1">
      <c r="B99" s="234"/>
      <c r="C99" s="235"/>
      <c r="D99" s="235"/>
      <c r="E99" s="235"/>
      <c r="F99" s="235"/>
      <c r="G99" s="235"/>
      <c r="H99" s="235"/>
      <c r="I99" s="235"/>
      <c r="J99" s="235"/>
      <c r="K99" s="236"/>
    </row>
    <row r="100" spans="2:11" ht="45" customHeight="1">
      <c r="B100" s="237"/>
      <c r="C100" s="238" t="s">
        <v>955</v>
      </c>
      <c r="D100" s="238"/>
      <c r="E100" s="238"/>
      <c r="F100" s="238"/>
      <c r="G100" s="238"/>
      <c r="H100" s="238"/>
      <c r="I100" s="238"/>
      <c r="J100" s="238"/>
      <c r="K100" s="239"/>
    </row>
    <row r="101" spans="2:11" ht="17.25" customHeight="1">
      <c r="B101" s="237"/>
      <c r="C101" s="240" t="s">
        <v>911</v>
      </c>
      <c r="D101" s="240"/>
      <c r="E101" s="240"/>
      <c r="F101" s="240" t="s">
        <v>912</v>
      </c>
      <c r="G101" s="241"/>
      <c r="H101" s="240" t="s">
        <v>116</v>
      </c>
      <c r="I101" s="240" t="s">
        <v>56</v>
      </c>
      <c r="J101" s="240" t="s">
        <v>913</v>
      </c>
      <c r="K101" s="239"/>
    </row>
    <row r="102" spans="2:11" ht="17.25" customHeight="1">
      <c r="B102" s="237"/>
      <c r="C102" s="242" t="s">
        <v>914</v>
      </c>
      <c r="D102" s="242"/>
      <c r="E102" s="242"/>
      <c r="F102" s="243" t="s">
        <v>915</v>
      </c>
      <c r="G102" s="244"/>
      <c r="H102" s="242"/>
      <c r="I102" s="242"/>
      <c r="J102" s="242" t="s">
        <v>916</v>
      </c>
      <c r="K102" s="239"/>
    </row>
    <row r="103" spans="2:11" ht="5.25" customHeight="1">
      <c r="B103" s="237"/>
      <c r="C103" s="240"/>
      <c r="D103" s="240"/>
      <c r="E103" s="240"/>
      <c r="F103" s="240"/>
      <c r="G103" s="256"/>
      <c r="H103" s="240"/>
      <c r="I103" s="240"/>
      <c r="J103" s="240"/>
      <c r="K103" s="239"/>
    </row>
    <row r="104" spans="2:11" ht="15" customHeight="1">
      <c r="B104" s="237"/>
      <c r="C104" s="226" t="s">
        <v>52</v>
      </c>
      <c r="D104" s="245"/>
      <c r="E104" s="245"/>
      <c r="F104" s="247" t="s">
        <v>917</v>
      </c>
      <c r="G104" s="256"/>
      <c r="H104" s="226" t="s">
        <v>956</v>
      </c>
      <c r="I104" s="226" t="s">
        <v>919</v>
      </c>
      <c r="J104" s="226">
        <v>20</v>
      </c>
      <c r="K104" s="239"/>
    </row>
    <row r="105" spans="2:11" ht="15" customHeight="1">
      <c r="B105" s="237"/>
      <c r="C105" s="226" t="s">
        <v>920</v>
      </c>
      <c r="D105" s="226"/>
      <c r="E105" s="226"/>
      <c r="F105" s="247" t="s">
        <v>917</v>
      </c>
      <c r="G105" s="226"/>
      <c r="H105" s="226" t="s">
        <v>956</v>
      </c>
      <c r="I105" s="226" t="s">
        <v>919</v>
      </c>
      <c r="J105" s="226">
        <v>120</v>
      </c>
      <c r="K105" s="239"/>
    </row>
    <row r="106" spans="2:11" ht="15" customHeight="1">
      <c r="B106" s="248"/>
      <c r="C106" s="226" t="s">
        <v>922</v>
      </c>
      <c r="D106" s="226"/>
      <c r="E106" s="226"/>
      <c r="F106" s="247" t="s">
        <v>923</v>
      </c>
      <c r="G106" s="226"/>
      <c r="H106" s="226" t="s">
        <v>956</v>
      </c>
      <c r="I106" s="226" t="s">
        <v>919</v>
      </c>
      <c r="J106" s="226">
        <v>50</v>
      </c>
      <c r="K106" s="239"/>
    </row>
    <row r="107" spans="2:11" ht="15" customHeight="1">
      <c r="B107" s="248"/>
      <c r="C107" s="226" t="s">
        <v>925</v>
      </c>
      <c r="D107" s="226"/>
      <c r="E107" s="226"/>
      <c r="F107" s="247" t="s">
        <v>917</v>
      </c>
      <c r="G107" s="226"/>
      <c r="H107" s="226" t="s">
        <v>956</v>
      </c>
      <c r="I107" s="226" t="s">
        <v>927</v>
      </c>
      <c r="J107" s="226"/>
      <c r="K107" s="239"/>
    </row>
    <row r="108" spans="2:11" ht="15" customHeight="1">
      <c r="B108" s="248"/>
      <c r="C108" s="226" t="s">
        <v>936</v>
      </c>
      <c r="D108" s="226"/>
      <c r="E108" s="226"/>
      <c r="F108" s="247" t="s">
        <v>923</v>
      </c>
      <c r="G108" s="226"/>
      <c r="H108" s="226" t="s">
        <v>956</v>
      </c>
      <c r="I108" s="226" t="s">
        <v>919</v>
      </c>
      <c r="J108" s="226">
        <v>50</v>
      </c>
      <c r="K108" s="239"/>
    </row>
    <row r="109" spans="2:11" ht="15" customHeight="1">
      <c r="B109" s="248"/>
      <c r="C109" s="226" t="s">
        <v>944</v>
      </c>
      <c r="D109" s="226"/>
      <c r="E109" s="226"/>
      <c r="F109" s="247" t="s">
        <v>923</v>
      </c>
      <c r="G109" s="226"/>
      <c r="H109" s="226" t="s">
        <v>956</v>
      </c>
      <c r="I109" s="226" t="s">
        <v>919</v>
      </c>
      <c r="J109" s="226">
        <v>50</v>
      </c>
      <c r="K109" s="239"/>
    </row>
    <row r="110" spans="2:11" ht="15" customHeight="1">
      <c r="B110" s="248"/>
      <c r="C110" s="226" t="s">
        <v>942</v>
      </c>
      <c r="D110" s="226"/>
      <c r="E110" s="226"/>
      <c r="F110" s="247" t="s">
        <v>923</v>
      </c>
      <c r="G110" s="226"/>
      <c r="H110" s="226" t="s">
        <v>956</v>
      </c>
      <c r="I110" s="226" t="s">
        <v>919</v>
      </c>
      <c r="J110" s="226">
        <v>50</v>
      </c>
      <c r="K110" s="239"/>
    </row>
    <row r="111" spans="2:11" ht="15" customHeight="1">
      <c r="B111" s="248"/>
      <c r="C111" s="226" t="s">
        <v>52</v>
      </c>
      <c r="D111" s="226"/>
      <c r="E111" s="226"/>
      <c r="F111" s="247" t="s">
        <v>917</v>
      </c>
      <c r="G111" s="226"/>
      <c r="H111" s="226" t="s">
        <v>957</v>
      </c>
      <c r="I111" s="226" t="s">
        <v>919</v>
      </c>
      <c r="J111" s="226">
        <v>20</v>
      </c>
      <c r="K111" s="239"/>
    </row>
    <row r="112" spans="2:11" ht="15" customHeight="1">
      <c r="B112" s="248"/>
      <c r="C112" s="226" t="s">
        <v>958</v>
      </c>
      <c r="D112" s="226"/>
      <c r="E112" s="226"/>
      <c r="F112" s="247" t="s">
        <v>917</v>
      </c>
      <c r="G112" s="226"/>
      <c r="H112" s="226" t="s">
        <v>959</v>
      </c>
      <c r="I112" s="226" t="s">
        <v>919</v>
      </c>
      <c r="J112" s="226">
        <v>120</v>
      </c>
      <c r="K112" s="239"/>
    </row>
    <row r="113" spans="2:11" ht="15" customHeight="1">
      <c r="B113" s="248"/>
      <c r="C113" s="226" t="s">
        <v>37</v>
      </c>
      <c r="D113" s="226"/>
      <c r="E113" s="226"/>
      <c r="F113" s="247" t="s">
        <v>917</v>
      </c>
      <c r="G113" s="226"/>
      <c r="H113" s="226" t="s">
        <v>960</v>
      </c>
      <c r="I113" s="226" t="s">
        <v>951</v>
      </c>
      <c r="J113" s="226"/>
      <c r="K113" s="239"/>
    </row>
    <row r="114" spans="2:11" ht="15" customHeight="1">
      <c r="B114" s="248"/>
      <c r="C114" s="226" t="s">
        <v>47</v>
      </c>
      <c r="D114" s="226"/>
      <c r="E114" s="226"/>
      <c r="F114" s="247" t="s">
        <v>917</v>
      </c>
      <c r="G114" s="226"/>
      <c r="H114" s="226" t="s">
        <v>961</v>
      </c>
      <c r="I114" s="226" t="s">
        <v>951</v>
      </c>
      <c r="J114" s="226"/>
      <c r="K114" s="239"/>
    </row>
    <row r="115" spans="2:11" ht="15" customHeight="1">
      <c r="B115" s="248"/>
      <c r="C115" s="226" t="s">
        <v>56</v>
      </c>
      <c r="D115" s="226"/>
      <c r="E115" s="226"/>
      <c r="F115" s="247" t="s">
        <v>917</v>
      </c>
      <c r="G115" s="226"/>
      <c r="H115" s="226" t="s">
        <v>962</v>
      </c>
      <c r="I115" s="226" t="s">
        <v>963</v>
      </c>
      <c r="J115" s="226"/>
      <c r="K115" s="239"/>
    </row>
    <row r="116" spans="2:11" ht="15" customHeight="1">
      <c r="B116" s="251"/>
      <c r="C116" s="257"/>
      <c r="D116" s="257"/>
      <c r="E116" s="257"/>
      <c r="F116" s="257"/>
      <c r="G116" s="257"/>
      <c r="H116" s="257"/>
      <c r="I116" s="257"/>
      <c r="J116" s="257"/>
      <c r="K116" s="253"/>
    </row>
    <row r="117" spans="2:11" ht="18.75" customHeight="1">
      <c r="B117" s="258"/>
      <c r="C117" s="223"/>
      <c r="D117" s="223"/>
      <c r="E117" s="223"/>
      <c r="F117" s="259"/>
      <c r="G117" s="223"/>
      <c r="H117" s="223"/>
      <c r="I117" s="223"/>
      <c r="J117" s="223"/>
      <c r="K117" s="258"/>
    </row>
    <row r="118" spans="2:11" ht="18.75" customHeight="1">
      <c r="B118" s="233"/>
      <c r="C118" s="233"/>
      <c r="D118" s="233"/>
      <c r="E118" s="233"/>
      <c r="F118" s="233"/>
      <c r="G118" s="233"/>
      <c r="H118" s="233"/>
      <c r="I118" s="233"/>
      <c r="J118" s="233"/>
      <c r="K118" s="233"/>
    </row>
    <row r="119" spans="2:11" ht="7.5" customHeight="1">
      <c r="B119" s="260"/>
      <c r="C119" s="261"/>
      <c r="D119" s="261"/>
      <c r="E119" s="261"/>
      <c r="F119" s="261"/>
      <c r="G119" s="261"/>
      <c r="H119" s="261"/>
      <c r="I119" s="261"/>
      <c r="J119" s="261"/>
      <c r="K119" s="262"/>
    </row>
    <row r="120" spans="2:11" ht="45" customHeight="1">
      <c r="B120" s="263"/>
      <c r="C120" s="214" t="s">
        <v>964</v>
      </c>
      <c r="D120" s="214"/>
      <c r="E120" s="214"/>
      <c r="F120" s="214"/>
      <c r="G120" s="214"/>
      <c r="H120" s="214"/>
      <c r="I120" s="214"/>
      <c r="J120" s="214"/>
      <c r="K120" s="264"/>
    </row>
    <row r="121" spans="2:11" ht="17.25" customHeight="1">
      <c r="B121" s="265"/>
      <c r="C121" s="240" t="s">
        <v>911</v>
      </c>
      <c r="D121" s="240"/>
      <c r="E121" s="240"/>
      <c r="F121" s="240" t="s">
        <v>912</v>
      </c>
      <c r="G121" s="241"/>
      <c r="H121" s="240" t="s">
        <v>116</v>
      </c>
      <c r="I121" s="240" t="s">
        <v>56</v>
      </c>
      <c r="J121" s="240" t="s">
        <v>913</v>
      </c>
      <c r="K121" s="266"/>
    </row>
    <row r="122" spans="2:11" ht="17.25" customHeight="1">
      <c r="B122" s="265"/>
      <c r="C122" s="242" t="s">
        <v>914</v>
      </c>
      <c r="D122" s="242"/>
      <c r="E122" s="242"/>
      <c r="F122" s="243" t="s">
        <v>915</v>
      </c>
      <c r="G122" s="244"/>
      <c r="H122" s="242"/>
      <c r="I122" s="242"/>
      <c r="J122" s="242" t="s">
        <v>916</v>
      </c>
      <c r="K122" s="266"/>
    </row>
    <row r="123" spans="2:11" ht="5.25" customHeight="1">
      <c r="B123" s="267"/>
      <c r="C123" s="245"/>
      <c r="D123" s="245"/>
      <c r="E123" s="245"/>
      <c r="F123" s="245"/>
      <c r="G123" s="226"/>
      <c r="H123" s="245"/>
      <c r="I123" s="245"/>
      <c r="J123" s="245"/>
      <c r="K123" s="268"/>
    </row>
    <row r="124" spans="2:11" ht="15" customHeight="1">
      <c r="B124" s="267"/>
      <c r="C124" s="226" t="s">
        <v>920</v>
      </c>
      <c r="D124" s="245"/>
      <c r="E124" s="245"/>
      <c r="F124" s="247" t="s">
        <v>917</v>
      </c>
      <c r="G124" s="226"/>
      <c r="H124" s="226" t="s">
        <v>956</v>
      </c>
      <c r="I124" s="226" t="s">
        <v>919</v>
      </c>
      <c r="J124" s="226">
        <v>120</v>
      </c>
      <c r="K124" s="269"/>
    </row>
    <row r="125" spans="2:11" ht="15" customHeight="1">
      <c r="B125" s="267"/>
      <c r="C125" s="226" t="s">
        <v>965</v>
      </c>
      <c r="D125" s="226"/>
      <c r="E125" s="226"/>
      <c r="F125" s="247" t="s">
        <v>917</v>
      </c>
      <c r="G125" s="226"/>
      <c r="H125" s="226" t="s">
        <v>966</v>
      </c>
      <c r="I125" s="226" t="s">
        <v>919</v>
      </c>
      <c r="J125" s="226" t="s">
        <v>967</v>
      </c>
      <c r="K125" s="269"/>
    </row>
    <row r="126" spans="2:11" ht="15" customHeight="1">
      <c r="B126" s="267"/>
      <c r="C126" s="226" t="s">
        <v>866</v>
      </c>
      <c r="D126" s="226"/>
      <c r="E126" s="226"/>
      <c r="F126" s="247" t="s">
        <v>917</v>
      </c>
      <c r="G126" s="226"/>
      <c r="H126" s="226" t="s">
        <v>968</v>
      </c>
      <c r="I126" s="226" t="s">
        <v>919</v>
      </c>
      <c r="J126" s="226" t="s">
        <v>967</v>
      </c>
      <c r="K126" s="269"/>
    </row>
    <row r="127" spans="2:11" ht="15" customHeight="1">
      <c r="B127" s="267"/>
      <c r="C127" s="226" t="s">
        <v>928</v>
      </c>
      <c r="D127" s="226"/>
      <c r="E127" s="226"/>
      <c r="F127" s="247" t="s">
        <v>923</v>
      </c>
      <c r="G127" s="226"/>
      <c r="H127" s="226" t="s">
        <v>929</v>
      </c>
      <c r="I127" s="226" t="s">
        <v>919</v>
      </c>
      <c r="J127" s="226">
        <v>15</v>
      </c>
      <c r="K127" s="269"/>
    </row>
    <row r="128" spans="2:11" ht="15" customHeight="1">
      <c r="B128" s="267"/>
      <c r="C128" s="249" t="s">
        <v>930</v>
      </c>
      <c r="D128" s="249"/>
      <c r="E128" s="249"/>
      <c r="F128" s="250" t="s">
        <v>923</v>
      </c>
      <c r="G128" s="249"/>
      <c r="H128" s="249" t="s">
        <v>931</v>
      </c>
      <c r="I128" s="249" t="s">
        <v>919</v>
      </c>
      <c r="J128" s="249">
        <v>15</v>
      </c>
      <c r="K128" s="269"/>
    </row>
    <row r="129" spans="2:11" ht="15" customHeight="1">
      <c r="B129" s="267"/>
      <c r="C129" s="249" t="s">
        <v>932</v>
      </c>
      <c r="D129" s="249"/>
      <c r="E129" s="249"/>
      <c r="F129" s="250" t="s">
        <v>923</v>
      </c>
      <c r="G129" s="249"/>
      <c r="H129" s="249" t="s">
        <v>933</v>
      </c>
      <c r="I129" s="249" t="s">
        <v>919</v>
      </c>
      <c r="J129" s="249">
        <v>20</v>
      </c>
      <c r="K129" s="269"/>
    </row>
    <row r="130" spans="2:11" ht="15" customHeight="1">
      <c r="B130" s="267"/>
      <c r="C130" s="249" t="s">
        <v>934</v>
      </c>
      <c r="D130" s="249"/>
      <c r="E130" s="249"/>
      <c r="F130" s="250" t="s">
        <v>923</v>
      </c>
      <c r="G130" s="249"/>
      <c r="H130" s="249" t="s">
        <v>935</v>
      </c>
      <c r="I130" s="249" t="s">
        <v>919</v>
      </c>
      <c r="J130" s="249">
        <v>20</v>
      </c>
      <c r="K130" s="269"/>
    </row>
    <row r="131" spans="2:11" ht="15" customHeight="1">
      <c r="B131" s="267"/>
      <c r="C131" s="226" t="s">
        <v>922</v>
      </c>
      <c r="D131" s="226"/>
      <c r="E131" s="226"/>
      <c r="F131" s="247" t="s">
        <v>923</v>
      </c>
      <c r="G131" s="226"/>
      <c r="H131" s="226" t="s">
        <v>956</v>
      </c>
      <c r="I131" s="226" t="s">
        <v>919</v>
      </c>
      <c r="J131" s="226">
        <v>50</v>
      </c>
      <c r="K131" s="269"/>
    </row>
    <row r="132" spans="2:11" ht="15" customHeight="1">
      <c r="B132" s="267"/>
      <c r="C132" s="226" t="s">
        <v>936</v>
      </c>
      <c r="D132" s="226"/>
      <c r="E132" s="226"/>
      <c r="F132" s="247" t="s">
        <v>923</v>
      </c>
      <c r="G132" s="226"/>
      <c r="H132" s="226" t="s">
        <v>956</v>
      </c>
      <c r="I132" s="226" t="s">
        <v>919</v>
      </c>
      <c r="J132" s="226">
        <v>50</v>
      </c>
      <c r="K132" s="269"/>
    </row>
    <row r="133" spans="2:11" ht="15" customHeight="1">
      <c r="B133" s="267"/>
      <c r="C133" s="226" t="s">
        <v>942</v>
      </c>
      <c r="D133" s="226"/>
      <c r="E133" s="226"/>
      <c r="F133" s="247" t="s">
        <v>923</v>
      </c>
      <c r="G133" s="226"/>
      <c r="H133" s="226" t="s">
        <v>956</v>
      </c>
      <c r="I133" s="226" t="s">
        <v>919</v>
      </c>
      <c r="J133" s="226">
        <v>50</v>
      </c>
      <c r="K133" s="269"/>
    </row>
    <row r="134" spans="2:11" ht="15" customHeight="1">
      <c r="B134" s="267"/>
      <c r="C134" s="226" t="s">
        <v>944</v>
      </c>
      <c r="D134" s="226"/>
      <c r="E134" s="226"/>
      <c r="F134" s="247" t="s">
        <v>923</v>
      </c>
      <c r="G134" s="226"/>
      <c r="H134" s="226" t="s">
        <v>956</v>
      </c>
      <c r="I134" s="226" t="s">
        <v>919</v>
      </c>
      <c r="J134" s="226">
        <v>50</v>
      </c>
      <c r="K134" s="269"/>
    </row>
    <row r="135" spans="2:11" ht="15" customHeight="1">
      <c r="B135" s="267"/>
      <c r="C135" s="226" t="s">
        <v>122</v>
      </c>
      <c r="D135" s="226"/>
      <c r="E135" s="226"/>
      <c r="F135" s="247" t="s">
        <v>923</v>
      </c>
      <c r="G135" s="226"/>
      <c r="H135" s="226" t="s">
        <v>969</v>
      </c>
      <c r="I135" s="226" t="s">
        <v>919</v>
      </c>
      <c r="J135" s="226">
        <v>255</v>
      </c>
      <c r="K135" s="269"/>
    </row>
    <row r="136" spans="2:11" ht="15" customHeight="1">
      <c r="B136" s="267"/>
      <c r="C136" s="226" t="s">
        <v>946</v>
      </c>
      <c r="D136" s="226"/>
      <c r="E136" s="226"/>
      <c r="F136" s="247" t="s">
        <v>917</v>
      </c>
      <c r="G136" s="226"/>
      <c r="H136" s="226" t="s">
        <v>970</v>
      </c>
      <c r="I136" s="226" t="s">
        <v>948</v>
      </c>
      <c r="J136" s="226"/>
      <c r="K136" s="269"/>
    </row>
    <row r="137" spans="2:11" ht="15" customHeight="1">
      <c r="B137" s="267"/>
      <c r="C137" s="226" t="s">
        <v>949</v>
      </c>
      <c r="D137" s="226"/>
      <c r="E137" s="226"/>
      <c r="F137" s="247" t="s">
        <v>917</v>
      </c>
      <c r="G137" s="226"/>
      <c r="H137" s="226" t="s">
        <v>971</v>
      </c>
      <c r="I137" s="226" t="s">
        <v>951</v>
      </c>
      <c r="J137" s="226"/>
      <c r="K137" s="269"/>
    </row>
    <row r="138" spans="2:11" ht="15" customHeight="1">
      <c r="B138" s="267"/>
      <c r="C138" s="226" t="s">
        <v>952</v>
      </c>
      <c r="D138" s="226"/>
      <c r="E138" s="226"/>
      <c r="F138" s="247" t="s">
        <v>917</v>
      </c>
      <c r="G138" s="226"/>
      <c r="H138" s="226" t="s">
        <v>952</v>
      </c>
      <c r="I138" s="226" t="s">
        <v>951</v>
      </c>
      <c r="J138" s="226"/>
      <c r="K138" s="269"/>
    </row>
    <row r="139" spans="2:11" ht="15" customHeight="1">
      <c r="B139" s="267"/>
      <c r="C139" s="226" t="s">
        <v>37</v>
      </c>
      <c r="D139" s="226"/>
      <c r="E139" s="226"/>
      <c r="F139" s="247" t="s">
        <v>917</v>
      </c>
      <c r="G139" s="226"/>
      <c r="H139" s="226" t="s">
        <v>972</v>
      </c>
      <c r="I139" s="226" t="s">
        <v>951</v>
      </c>
      <c r="J139" s="226"/>
      <c r="K139" s="269"/>
    </row>
    <row r="140" spans="2:11" ht="15" customHeight="1">
      <c r="B140" s="267"/>
      <c r="C140" s="226" t="s">
        <v>973</v>
      </c>
      <c r="D140" s="226"/>
      <c r="E140" s="226"/>
      <c r="F140" s="247" t="s">
        <v>917</v>
      </c>
      <c r="G140" s="226"/>
      <c r="H140" s="226" t="s">
        <v>974</v>
      </c>
      <c r="I140" s="226" t="s">
        <v>951</v>
      </c>
      <c r="J140" s="226"/>
      <c r="K140" s="269"/>
    </row>
    <row r="141" spans="2:11" ht="15" customHeight="1">
      <c r="B141" s="270"/>
      <c r="C141" s="271"/>
      <c r="D141" s="271"/>
      <c r="E141" s="271"/>
      <c r="F141" s="271"/>
      <c r="G141" s="271"/>
      <c r="H141" s="271"/>
      <c r="I141" s="271"/>
      <c r="J141" s="271"/>
      <c r="K141" s="272"/>
    </row>
    <row r="142" spans="2:11" ht="18.75" customHeight="1">
      <c r="B142" s="223"/>
      <c r="C142" s="223"/>
      <c r="D142" s="223"/>
      <c r="E142" s="223"/>
      <c r="F142" s="259"/>
      <c r="G142" s="223"/>
      <c r="H142" s="223"/>
      <c r="I142" s="223"/>
      <c r="J142" s="223"/>
      <c r="K142" s="223"/>
    </row>
    <row r="143" spans="2:11" ht="18.75" customHeight="1">
      <c r="B143" s="233"/>
      <c r="C143" s="233"/>
      <c r="D143" s="233"/>
      <c r="E143" s="233"/>
      <c r="F143" s="233"/>
      <c r="G143" s="233"/>
      <c r="H143" s="233"/>
      <c r="I143" s="233"/>
      <c r="J143" s="233"/>
      <c r="K143" s="233"/>
    </row>
    <row r="144" spans="2:11" ht="7.5" customHeight="1">
      <c r="B144" s="234"/>
      <c r="C144" s="235"/>
      <c r="D144" s="235"/>
      <c r="E144" s="235"/>
      <c r="F144" s="235"/>
      <c r="G144" s="235"/>
      <c r="H144" s="235"/>
      <c r="I144" s="235"/>
      <c r="J144" s="235"/>
      <c r="K144" s="236"/>
    </row>
    <row r="145" spans="2:11" ht="45" customHeight="1">
      <c r="B145" s="237"/>
      <c r="C145" s="238" t="s">
        <v>975</v>
      </c>
      <c r="D145" s="238"/>
      <c r="E145" s="238"/>
      <c r="F145" s="238"/>
      <c r="G145" s="238"/>
      <c r="H145" s="238"/>
      <c r="I145" s="238"/>
      <c r="J145" s="238"/>
      <c r="K145" s="239"/>
    </row>
    <row r="146" spans="2:11" ht="17.25" customHeight="1">
      <c r="B146" s="237"/>
      <c r="C146" s="240" t="s">
        <v>911</v>
      </c>
      <c r="D146" s="240"/>
      <c r="E146" s="240"/>
      <c r="F146" s="240" t="s">
        <v>912</v>
      </c>
      <c r="G146" s="241"/>
      <c r="H146" s="240" t="s">
        <v>116</v>
      </c>
      <c r="I146" s="240" t="s">
        <v>56</v>
      </c>
      <c r="J146" s="240" t="s">
        <v>913</v>
      </c>
      <c r="K146" s="239"/>
    </row>
    <row r="147" spans="2:11" ht="17.25" customHeight="1">
      <c r="B147" s="237"/>
      <c r="C147" s="242" t="s">
        <v>914</v>
      </c>
      <c r="D147" s="242"/>
      <c r="E147" s="242"/>
      <c r="F147" s="243" t="s">
        <v>915</v>
      </c>
      <c r="G147" s="244"/>
      <c r="H147" s="242"/>
      <c r="I147" s="242"/>
      <c r="J147" s="242" t="s">
        <v>916</v>
      </c>
      <c r="K147" s="239"/>
    </row>
    <row r="148" spans="2:11" ht="5.25" customHeight="1">
      <c r="B148" s="248"/>
      <c r="C148" s="245"/>
      <c r="D148" s="245"/>
      <c r="E148" s="245"/>
      <c r="F148" s="245"/>
      <c r="G148" s="246"/>
      <c r="H148" s="245"/>
      <c r="I148" s="245"/>
      <c r="J148" s="245"/>
      <c r="K148" s="269"/>
    </row>
    <row r="149" spans="2:11" ht="15" customHeight="1">
      <c r="B149" s="248"/>
      <c r="C149" s="273" t="s">
        <v>920</v>
      </c>
      <c r="D149" s="226"/>
      <c r="E149" s="226"/>
      <c r="F149" s="274" t="s">
        <v>917</v>
      </c>
      <c r="G149" s="226"/>
      <c r="H149" s="273" t="s">
        <v>956</v>
      </c>
      <c r="I149" s="273" t="s">
        <v>919</v>
      </c>
      <c r="J149" s="273">
        <v>120</v>
      </c>
      <c r="K149" s="269"/>
    </row>
    <row r="150" spans="2:11" ht="15" customHeight="1">
      <c r="B150" s="248"/>
      <c r="C150" s="273" t="s">
        <v>965</v>
      </c>
      <c r="D150" s="226"/>
      <c r="E150" s="226"/>
      <c r="F150" s="274" t="s">
        <v>917</v>
      </c>
      <c r="G150" s="226"/>
      <c r="H150" s="273" t="s">
        <v>976</v>
      </c>
      <c r="I150" s="273" t="s">
        <v>919</v>
      </c>
      <c r="J150" s="273" t="s">
        <v>967</v>
      </c>
      <c r="K150" s="269"/>
    </row>
    <row r="151" spans="2:11" ht="15" customHeight="1">
      <c r="B151" s="248"/>
      <c r="C151" s="273" t="s">
        <v>866</v>
      </c>
      <c r="D151" s="226"/>
      <c r="E151" s="226"/>
      <c r="F151" s="274" t="s">
        <v>917</v>
      </c>
      <c r="G151" s="226"/>
      <c r="H151" s="273" t="s">
        <v>977</v>
      </c>
      <c r="I151" s="273" t="s">
        <v>919</v>
      </c>
      <c r="J151" s="273" t="s">
        <v>967</v>
      </c>
      <c r="K151" s="269"/>
    </row>
    <row r="152" spans="2:11" ht="15" customHeight="1">
      <c r="B152" s="248"/>
      <c r="C152" s="273" t="s">
        <v>922</v>
      </c>
      <c r="D152" s="226"/>
      <c r="E152" s="226"/>
      <c r="F152" s="274" t="s">
        <v>923</v>
      </c>
      <c r="G152" s="226"/>
      <c r="H152" s="273" t="s">
        <v>956</v>
      </c>
      <c r="I152" s="273" t="s">
        <v>919</v>
      </c>
      <c r="J152" s="273">
        <v>50</v>
      </c>
      <c r="K152" s="269"/>
    </row>
    <row r="153" spans="2:11" ht="15" customHeight="1">
      <c r="B153" s="248"/>
      <c r="C153" s="273" t="s">
        <v>925</v>
      </c>
      <c r="D153" s="226"/>
      <c r="E153" s="226"/>
      <c r="F153" s="274" t="s">
        <v>917</v>
      </c>
      <c r="G153" s="226"/>
      <c r="H153" s="273" t="s">
        <v>956</v>
      </c>
      <c r="I153" s="273" t="s">
        <v>927</v>
      </c>
      <c r="J153" s="273"/>
      <c r="K153" s="269"/>
    </row>
    <row r="154" spans="2:11" ht="15" customHeight="1">
      <c r="B154" s="248"/>
      <c r="C154" s="273" t="s">
        <v>936</v>
      </c>
      <c r="D154" s="226"/>
      <c r="E154" s="226"/>
      <c r="F154" s="274" t="s">
        <v>923</v>
      </c>
      <c r="G154" s="226"/>
      <c r="H154" s="273" t="s">
        <v>956</v>
      </c>
      <c r="I154" s="273" t="s">
        <v>919</v>
      </c>
      <c r="J154" s="273">
        <v>50</v>
      </c>
      <c r="K154" s="269"/>
    </row>
    <row r="155" spans="2:11" ht="15" customHeight="1">
      <c r="B155" s="248"/>
      <c r="C155" s="273" t="s">
        <v>944</v>
      </c>
      <c r="D155" s="226"/>
      <c r="E155" s="226"/>
      <c r="F155" s="274" t="s">
        <v>923</v>
      </c>
      <c r="G155" s="226"/>
      <c r="H155" s="273" t="s">
        <v>956</v>
      </c>
      <c r="I155" s="273" t="s">
        <v>919</v>
      </c>
      <c r="J155" s="273">
        <v>50</v>
      </c>
      <c r="K155" s="269"/>
    </row>
    <row r="156" spans="2:11" ht="15" customHeight="1">
      <c r="B156" s="248"/>
      <c r="C156" s="273" t="s">
        <v>942</v>
      </c>
      <c r="D156" s="226"/>
      <c r="E156" s="226"/>
      <c r="F156" s="274" t="s">
        <v>923</v>
      </c>
      <c r="G156" s="226"/>
      <c r="H156" s="273" t="s">
        <v>956</v>
      </c>
      <c r="I156" s="273" t="s">
        <v>919</v>
      </c>
      <c r="J156" s="273">
        <v>50</v>
      </c>
      <c r="K156" s="269"/>
    </row>
    <row r="157" spans="2:11" ht="15" customHeight="1">
      <c r="B157" s="248"/>
      <c r="C157" s="273" t="s">
        <v>100</v>
      </c>
      <c r="D157" s="226"/>
      <c r="E157" s="226"/>
      <c r="F157" s="274" t="s">
        <v>917</v>
      </c>
      <c r="G157" s="226"/>
      <c r="H157" s="273" t="s">
        <v>978</v>
      </c>
      <c r="I157" s="273" t="s">
        <v>919</v>
      </c>
      <c r="J157" s="273" t="s">
        <v>979</v>
      </c>
      <c r="K157" s="269"/>
    </row>
    <row r="158" spans="2:11" ht="15" customHeight="1">
      <c r="B158" s="248"/>
      <c r="C158" s="273" t="s">
        <v>980</v>
      </c>
      <c r="D158" s="226"/>
      <c r="E158" s="226"/>
      <c r="F158" s="274" t="s">
        <v>917</v>
      </c>
      <c r="G158" s="226"/>
      <c r="H158" s="273" t="s">
        <v>981</v>
      </c>
      <c r="I158" s="273" t="s">
        <v>951</v>
      </c>
      <c r="J158" s="273"/>
      <c r="K158" s="269"/>
    </row>
    <row r="159" spans="2:11" ht="15" customHeight="1">
      <c r="B159" s="275"/>
      <c r="C159" s="257"/>
      <c r="D159" s="257"/>
      <c r="E159" s="257"/>
      <c r="F159" s="257"/>
      <c r="G159" s="257"/>
      <c r="H159" s="257"/>
      <c r="I159" s="257"/>
      <c r="J159" s="257"/>
      <c r="K159" s="276"/>
    </row>
    <row r="160" spans="2:11" ht="18.75" customHeight="1">
      <c r="B160" s="223"/>
      <c r="C160" s="226"/>
      <c r="D160" s="226"/>
      <c r="E160" s="226"/>
      <c r="F160" s="247"/>
      <c r="G160" s="226"/>
      <c r="H160" s="226"/>
      <c r="I160" s="226"/>
      <c r="J160" s="226"/>
      <c r="K160" s="223"/>
    </row>
    <row r="161" spans="2:11" ht="18.75" customHeight="1">
      <c r="B161" s="233"/>
      <c r="C161" s="233"/>
      <c r="D161" s="233"/>
      <c r="E161" s="233"/>
      <c r="F161" s="233"/>
      <c r="G161" s="233"/>
      <c r="H161" s="233"/>
      <c r="I161" s="233"/>
      <c r="J161" s="233"/>
      <c r="K161" s="233"/>
    </row>
    <row r="162" spans="2:11" ht="7.5" customHeight="1">
      <c r="B162" s="210"/>
      <c r="C162" s="211"/>
      <c r="D162" s="211"/>
      <c r="E162" s="211"/>
      <c r="F162" s="211"/>
      <c r="G162" s="211"/>
      <c r="H162" s="211"/>
      <c r="I162" s="211"/>
      <c r="J162" s="211"/>
      <c r="K162" s="212"/>
    </row>
    <row r="163" spans="2:11" ht="45" customHeight="1">
      <c r="B163" s="213"/>
      <c r="C163" s="214" t="s">
        <v>982</v>
      </c>
      <c r="D163" s="214"/>
      <c r="E163" s="214"/>
      <c r="F163" s="214"/>
      <c r="G163" s="214"/>
      <c r="H163" s="214"/>
      <c r="I163" s="214"/>
      <c r="J163" s="214"/>
      <c r="K163" s="215"/>
    </row>
    <row r="164" spans="2:11" ht="17.25" customHeight="1">
      <c r="B164" s="213"/>
      <c r="C164" s="240" t="s">
        <v>911</v>
      </c>
      <c r="D164" s="240"/>
      <c r="E164" s="240"/>
      <c r="F164" s="240" t="s">
        <v>912</v>
      </c>
      <c r="G164" s="277"/>
      <c r="H164" s="278" t="s">
        <v>116</v>
      </c>
      <c r="I164" s="278" t="s">
        <v>56</v>
      </c>
      <c r="J164" s="240" t="s">
        <v>913</v>
      </c>
      <c r="K164" s="215"/>
    </row>
    <row r="165" spans="2:11" ht="17.25" customHeight="1">
      <c r="B165" s="217"/>
      <c r="C165" s="242" t="s">
        <v>914</v>
      </c>
      <c r="D165" s="242"/>
      <c r="E165" s="242"/>
      <c r="F165" s="243" t="s">
        <v>915</v>
      </c>
      <c r="G165" s="279"/>
      <c r="H165" s="280"/>
      <c r="I165" s="280"/>
      <c r="J165" s="242" t="s">
        <v>916</v>
      </c>
      <c r="K165" s="219"/>
    </row>
    <row r="166" spans="2:11" ht="5.25" customHeight="1">
      <c r="B166" s="248"/>
      <c r="C166" s="245"/>
      <c r="D166" s="245"/>
      <c r="E166" s="245"/>
      <c r="F166" s="245"/>
      <c r="G166" s="246"/>
      <c r="H166" s="245"/>
      <c r="I166" s="245"/>
      <c r="J166" s="245"/>
      <c r="K166" s="269"/>
    </row>
    <row r="167" spans="2:11" ht="15" customHeight="1">
      <c r="B167" s="248"/>
      <c r="C167" s="226" t="s">
        <v>920</v>
      </c>
      <c r="D167" s="226"/>
      <c r="E167" s="226"/>
      <c r="F167" s="247" t="s">
        <v>917</v>
      </c>
      <c r="G167" s="226"/>
      <c r="H167" s="226" t="s">
        <v>956</v>
      </c>
      <c r="I167" s="226" t="s">
        <v>919</v>
      </c>
      <c r="J167" s="226">
        <v>120</v>
      </c>
      <c r="K167" s="269"/>
    </row>
    <row r="168" spans="2:11" ht="15" customHeight="1">
      <c r="B168" s="248"/>
      <c r="C168" s="226" t="s">
        <v>965</v>
      </c>
      <c r="D168" s="226"/>
      <c r="E168" s="226"/>
      <c r="F168" s="247" t="s">
        <v>917</v>
      </c>
      <c r="G168" s="226"/>
      <c r="H168" s="226" t="s">
        <v>966</v>
      </c>
      <c r="I168" s="226" t="s">
        <v>919</v>
      </c>
      <c r="J168" s="226" t="s">
        <v>967</v>
      </c>
      <c r="K168" s="269"/>
    </row>
    <row r="169" spans="2:11" ht="15" customHeight="1">
      <c r="B169" s="248"/>
      <c r="C169" s="226" t="s">
        <v>866</v>
      </c>
      <c r="D169" s="226"/>
      <c r="E169" s="226"/>
      <c r="F169" s="247" t="s">
        <v>917</v>
      </c>
      <c r="G169" s="226"/>
      <c r="H169" s="226" t="s">
        <v>983</v>
      </c>
      <c r="I169" s="226" t="s">
        <v>919</v>
      </c>
      <c r="J169" s="226" t="s">
        <v>967</v>
      </c>
      <c r="K169" s="269"/>
    </row>
    <row r="170" spans="2:11" ht="15" customHeight="1">
      <c r="B170" s="248"/>
      <c r="C170" s="226" t="s">
        <v>922</v>
      </c>
      <c r="D170" s="226"/>
      <c r="E170" s="226"/>
      <c r="F170" s="247" t="s">
        <v>923</v>
      </c>
      <c r="G170" s="226"/>
      <c r="H170" s="226" t="s">
        <v>983</v>
      </c>
      <c r="I170" s="226" t="s">
        <v>919</v>
      </c>
      <c r="J170" s="226">
        <v>50</v>
      </c>
      <c r="K170" s="269"/>
    </row>
    <row r="171" spans="2:11" ht="15" customHeight="1">
      <c r="B171" s="248"/>
      <c r="C171" s="226" t="s">
        <v>925</v>
      </c>
      <c r="D171" s="226"/>
      <c r="E171" s="226"/>
      <c r="F171" s="247" t="s">
        <v>917</v>
      </c>
      <c r="G171" s="226"/>
      <c r="H171" s="226" t="s">
        <v>983</v>
      </c>
      <c r="I171" s="226" t="s">
        <v>927</v>
      </c>
      <c r="J171" s="226"/>
      <c r="K171" s="269"/>
    </row>
    <row r="172" spans="2:11" ht="15" customHeight="1">
      <c r="B172" s="248"/>
      <c r="C172" s="226" t="s">
        <v>936</v>
      </c>
      <c r="D172" s="226"/>
      <c r="E172" s="226"/>
      <c r="F172" s="247" t="s">
        <v>923</v>
      </c>
      <c r="G172" s="226"/>
      <c r="H172" s="226" t="s">
        <v>983</v>
      </c>
      <c r="I172" s="226" t="s">
        <v>919</v>
      </c>
      <c r="J172" s="226">
        <v>50</v>
      </c>
      <c r="K172" s="269"/>
    </row>
    <row r="173" spans="2:11" ht="15" customHeight="1">
      <c r="B173" s="248"/>
      <c r="C173" s="226" t="s">
        <v>944</v>
      </c>
      <c r="D173" s="226"/>
      <c r="E173" s="226"/>
      <c r="F173" s="247" t="s">
        <v>923</v>
      </c>
      <c r="G173" s="226"/>
      <c r="H173" s="226" t="s">
        <v>983</v>
      </c>
      <c r="I173" s="226" t="s">
        <v>919</v>
      </c>
      <c r="J173" s="226">
        <v>50</v>
      </c>
      <c r="K173" s="269"/>
    </row>
    <row r="174" spans="2:11" ht="15" customHeight="1">
      <c r="B174" s="248"/>
      <c r="C174" s="226" t="s">
        <v>942</v>
      </c>
      <c r="D174" s="226"/>
      <c r="E174" s="226"/>
      <c r="F174" s="247" t="s">
        <v>923</v>
      </c>
      <c r="G174" s="226"/>
      <c r="H174" s="226" t="s">
        <v>983</v>
      </c>
      <c r="I174" s="226" t="s">
        <v>919</v>
      </c>
      <c r="J174" s="226">
        <v>50</v>
      </c>
      <c r="K174" s="269"/>
    </row>
    <row r="175" spans="2:11" ht="15" customHeight="1">
      <c r="B175" s="248"/>
      <c r="C175" s="226" t="s">
        <v>115</v>
      </c>
      <c r="D175" s="226"/>
      <c r="E175" s="226"/>
      <c r="F175" s="247" t="s">
        <v>917</v>
      </c>
      <c r="G175" s="226"/>
      <c r="H175" s="226" t="s">
        <v>984</v>
      </c>
      <c r="I175" s="226" t="s">
        <v>985</v>
      </c>
      <c r="J175" s="226"/>
      <c r="K175" s="269"/>
    </row>
    <row r="176" spans="2:11" ht="15" customHeight="1">
      <c r="B176" s="248"/>
      <c r="C176" s="226" t="s">
        <v>56</v>
      </c>
      <c r="D176" s="226"/>
      <c r="E176" s="226"/>
      <c r="F176" s="247" t="s">
        <v>917</v>
      </c>
      <c r="G176" s="226"/>
      <c r="H176" s="226" t="s">
        <v>986</v>
      </c>
      <c r="I176" s="226" t="s">
        <v>987</v>
      </c>
      <c r="J176" s="226">
        <v>1</v>
      </c>
      <c r="K176" s="269"/>
    </row>
    <row r="177" spans="2:11" ht="15" customHeight="1">
      <c r="B177" s="248"/>
      <c r="C177" s="226" t="s">
        <v>52</v>
      </c>
      <c r="D177" s="226"/>
      <c r="E177" s="226"/>
      <c r="F177" s="247" t="s">
        <v>917</v>
      </c>
      <c r="G177" s="226"/>
      <c r="H177" s="226" t="s">
        <v>988</v>
      </c>
      <c r="I177" s="226" t="s">
        <v>919</v>
      </c>
      <c r="J177" s="226">
        <v>20</v>
      </c>
      <c r="K177" s="269"/>
    </row>
    <row r="178" spans="2:11" ht="15" customHeight="1">
      <c r="B178" s="248"/>
      <c r="C178" s="226" t="s">
        <v>116</v>
      </c>
      <c r="D178" s="226"/>
      <c r="E178" s="226"/>
      <c r="F178" s="247" t="s">
        <v>917</v>
      </c>
      <c r="G178" s="226"/>
      <c r="H178" s="226" t="s">
        <v>989</v>
      </c>
      <c r="I178" s="226" t="s">
        <v>919</v>
      </c>
      <c r="J178" s="226">
        <v>255</v>
      </c>
      <c r="K178" s="269"/>
    </row>
    <row r="179" spans="2:11" ht="15" customHeight="1">
      <c r="B179" s="248"/>
      <c r="C179" s="226" t="s">
        <v>117</v>
      </c>
      <c r="D179" s="226"/>
      <c r="E179" s="226"/>
      <c r="F179" s="247" t="s">
        <v>917</v>
      </c>
      <c r="G179" s="226"/>
      <c r="H179" s="226" t="s">
        <v>882</v>
      </c>
      <c r="I179" s="226" t="s">
        <v>919</v>
      </c>
      <c r="J179" s="226">
        <v>10</v>
      </c>
      <c r="K179" s="269"/>
    </row>
    <row r="180" spans="2:11" ht="15" customHeight="1">
      <c r="B180" s="248"/>
      <c r="C180" s="226" t="s">
        <v>118</v>
      </c>
      <c r="D180" s="226"/>
      <c r="E180" s="226"/>
      <c r="F180" s="247" t="s">
        <v>917</v>
      </c>
      <c r="G180" s="226"/>
      <c r="H180" s="226" t="s">
        <v>990</v>
      </c>
      <c r="I180" s="226" t="s">
        <v>951</v>
      </c>
      <c r="J180" s="226"/>
      <c r="K180" s="269"/>
    </row>
    <row r="181" spans="2:11" ht="15" customHeight="1">
      <c r="B181" s="248"/>
      <c r="C181" s="226" t="s">
        <v>991</v>
      </c>
      <c r="D181" s="226"/>
      <c r="E181" s="226"/>
      <c r="F181" s="247" t="s">
        <v>917</v>
      </c>
      <c r="G181" s="226"/>
      <c r="H181" s="226" t="s">
        <v>992</v>
      </c>
      <c r="I181" s="226" t="s">
        <v>951</v>
      </c>
      <c r="J181" s="226"/>
      <c r="K181" s="269"/>
    </row>
    <row r="182" spans="2:11" ht="15" customHeight="1">
      <c r="B182" s="248"/>
      <c r="C182" s="226" t="s">
        <v>980</v>
      </c>
      <c r="D182" s="226"/>
      <c r="E182" s="226"/>
      <c r="F182" s="247" t="s">
        <v>917</v>
      </c>
      <c r="G182" s="226"/>
      <c r="H182" s="226" t="s">
        <v>993</v>
      </c>
      <c r="I182" s="226" t="s">
        <v>951</v>
      </c>
      <c r="J182" s="226"/>
      <c r="K182" s="269"/>
    </row>
    <row r="183" spans="2:11" ht="15" customHeight="1">
      <c r="B183" s="248"/>
      <c r="C183" s="226" t="s">
        <v>121</v>
      </c>
      <c r="D183" s="226"/>
      <c r="E183" s="226"/>
      <c r="F183" s="247" t="s">
        <v>923</v>
      </c>
      <c r="G183" s="226"/>
      <c r="H183" s="226" t="s">
        <v>994</v>
      </c>
      <c r="I183" s="226" t="s">
        <v>919</v>
      </c>
      <c r="J183" s="226">
        <v>50</v>
      </c>
      <c r="K183" s="269"/>
    </row>
    <row r="184" spans="2:11" ht="15" customHeight="1">
      <c r="B184" s="275"/>
      <c r="C184" s="257"/>
      <c r="D184" s="257"/>
      <c r="E184" s="257"/>
      <c r="F184" s="257"/>
      <c r="G184" s="257"/>
      <c r="H184" s="257"/>
      <c r="I184" s="257"/>
      <c r="J184" s="257"/>
      <c r="K184" s="276"/>
    </row>
    <row r="185" spans="2:11" ht="18.75" customHeight="1">
      <c r="B185" s="223"/>
      <c r="C185" s="226"/>
      <c r="D185" s="226"/>
      <c r="E185" s="226"/>
      <c r="F185" s="247"/>
      <c r="G185" s="226"/>
      <c r="H185" s="226"/>
      <c r="I185" s="226"/>
      <c r="J185" s="226"/>
      <c r="K185" s="223"/>
    </row>
    <row r="186" spans="2:11" ht="18.75" customHeight="1">
      <c r="B186" s="233"/>
      <c r="C186" s="233"/>
      <c r="D186" s="233"/>
      <c r="E186" s="233"/>
      <c r="F186" s="233"/>
      <c r="G186" s="233"/>
      <c r="H186" s="233"/>
      <c r="I186" s="233"/>
      <c r="J186" s="233"/>
      <c r="K186" s="233"/>
    </row>
    <row r="187" spans="2:11" ht="13.5">
      <c r="B187" s="210"/>
      <c r="C187" s="211"/>
      <c r="D187" s="211"/>
      <c r="E187" s="211"/>
      <c r="F187" s="211"/>
      <c r="G187" s="211"/>
      <c r="H187" s="211"/>
      <c r="I187" s="211"/>
      <c r="J187" s="211"/>
      <c r="K187" s="212"/>
    </row>
    <row r="188" spans="2:11" ht="21">
      <c r="B188" s="213"/>
      <c r="C188" s="214" t="s">
        <v>995</v>
      </c>
      <c r="D188" s="214"/>
      <c r="E188" s="214"/>
      <c r="F188" s="214"/>
      <c r="G188" s="214"/>
      <c r="H188" s="214"/>
      <c r="I188" s="214"/>
      <c r="J188" s="214"/>
      <c r="K188" s="215"/>
    </row>
    <row r="189" spans="2:11" ht="25.5" customHeight="1">
      <c r="B189" s="213"/>
      <c r="C189" s="281" t="s">
        <v>996</v>
      </c>
      <c r="D189" s="281"/>
      <c r="E189" s="281"/>
      <c r="F189" s="281" t="s">
        <v>997</v>
      </c>
      <c r="G189" s="282"/>
      <c r="H189" s="283" t="s">
        <v>998</v>
      </c>
      <c r="I189" s="283"/>
      <c r="J189" s="283"/>
      <c r="K189" s="215"/>
    </row>
    <row r="190" spans="2:11" ht="5.25" customHeight="1">
      <c r="B190" s="248"/>
      <c r="C190" s="245"/>
      <c r="D190" s="245"/>
      <c r="E190" s="245"/>
      <c r="F190" s="245"/>
      <c r="G190" s="226"/>
      <c r="H190" s="245"/>
      <c r="I190" s="245"/>
      <c r="J190" s="245"/>
      <c r="K190" s="269"/>
    </row>
    <row r="191" spans="2:11" ht="15" customHeight="1">
      <c r="B191" s="248"/>
      <c r="C191" s="226" t="s">
        <v>999</v>
      </c>
      <c r="D191" s="226"/>
      <c r="E191" s="226"/>
      <c r="F191" s="247" t="s">
        <v>42</v>
      </c>
      <c r="G191" s="226"/>
      <c r="H191" s="284" t="s">
        <v>1000</v>
      </c>
      <c r="I191" s="284"/>
      <c r="J191" s="284"/>
      <c r="K191" s="269"/>
    </row>
    <row r="192" spans="2:11" ht="15" customHeight="1">
      <c r="B192" s="248"/>
      <c r="C192" s="254"/>
      <c r="D192" s="226"/>
      <c r="E192" s="226"/>
      <c r="F192" s="247" t="s">
        <v>43</v>
      </c>
      <c r="G192" s="226"/>
      <c r="H192" s="284" t="s">
        <v>1001</v>
      </c>
      <c r="I192" s="284"/>
      <c r="J192" s="284"/>
      <c r="K192" s="269"/>
    </row>
    <row r="193" spans="2:11" ht="15" customHeight="1">
      <c r="B193" s="248"/>
      <c r="C193" s="254"/>
      <c r="D193" s="226"/>
      <c r="E193" s="226"/>
      <c r="F193" s="247" t="s">
        <v>46</v>
      </c>
      <c r="G193" s="226"/>
      <c r="H193" s="284" t="s">
        <v>1002</v>
      </c>
      <c r="I193" s="284"/>
      <c r="J193" s="284"/>
      <c r="K193" s="269"/>
    </row>
    <row r="194" spans="2:11" ht="15" customHeight="1">
      <c r="B194" s="248"/>
      <c r="C194" s="226"/>
      <c r="D194" s="226"/>
      <c r="E194" s="226"/>
      <c r="F194" s="247" t="s">
        <v>44</v>
      </c>
      <c r="G194" s="226"/>
      <c r="H194" s="284" t="s">
        <v>1003</v>
      </c>
      <c r="I194" s="284"/>
      <c r="J194" s="284"/>
      <c r="K194" s="269"/>
    </row>
    <row r="195" spans="2:11" ht="15" customHeight="1">
      <c r="B195" s="248"/>
      <c r="C195" s="226"/>
      <c r="D195" s="226"/>
      <c r="E195" s="226"/>
      <c r="F195" s="247" t="s">
        <v>45</v>
      </c>
      <c r="G195" s="226"/>
      <c r="H195" s="284" t="s">
        <v>1004</v>
      </c>
      <c r="I195" s="284"/>
      <c r="J195" s="284"/>
      <c r="K195" s="269"/>
    </row>
    <row r="196" spans="2:11" ht="15" customHeight="1">
      <c r="B196" s="248"/>
      <c r="C196" s="226"/>
      <c r="D196" s="226"/>
      <c r="E196" s="226"/>
      <c r="F196" s="247"/>
      <c r="G196" s="226"/>
      <c r="H196" s="226"/>
      <c r="I196" s="226"/>
      <c r="J196" s="226"/>
      <c r="K196" s="269"/>
    </row>
    <row r="197" spans="2:11" ht="15" customHeight="1">
      <c r="B197" s="248"/>
      <c r="C197" s="226" t="s">
        <v>963</v>
      </c>
      <c r="D197" s="226"/>
      <c r="E197" s="226"/>
      <c r="F197" s="247" t="s">
        <v>77</v>
      </c>
      <c r="G197" s="226"/>
      <c r="H197" s="284" t="s">
        <v>1005</v>
      </c>
      <c r="I197" s="284"/>
      <c r="J197" s="284"/>
      <c r="K197" s="269"/>
    </row>
    <row r="198" spans="2:11" ht="15" customHeight="1">
      <c r="B198" s="248"/>
      <c r="C198" s="254"/>
      <c r="D198" s="226"/>
      <c r="E198" s="226"/>
      <c r="F198" s="247" t="s">
        <v>860</v>
      </c>
      <c r="G198" s="226"/>
      <c r="H198" s="284" t="s">
        <v>861</v>
      </c>
      <c r="I198" s="284"/>
      <c r="J198" s="284"/>
      <c r="K198" s="269"/>
    </row>
    <row r="199" spans="2:11" ht="15" customHeight="1">
      <c r="B199" s="248"/>
      <c r="C199" s="226"/>
      <c r="D199" s="226"/>
      <c r="E199" s="226"/>
      <c r="F199" s="247" t="s">
        <v>858</v>
      </c>
      <c r="G199" s="226"/>
      <c r="H199" s="284" t="s">
        <v>1006</v>
      </c>
      <c r="I199" s="284"/>
      <c r="J199" s="284"/>
      <c r="K199" s="269"/>
    </row>
    <row r="200" spans="2:11" ht="15" customHeight="1">
      <c r="B200" s="285"/>
      <c r="C200" s="254"/>
      <c r="D200" s="254"/>
      <c r="E200" s="254"/>
      <c r="F200" s="247" t="s">
        <v>862</v>
      </c>
      <c r="G200" s="232"/>
      <c r="H200" s="286" t="s">
        <v>863</v>
      </c>
      <c r="I200" s="286"/>
      <c r="J200" s="286"/>
      <c r="K200" s="287"/>
    </row>
    <row r="201" spans="2:11" ht="15" customHeight="1">
      <c r="B201" s="285"/>
      <c r="C201" s="254"/>
      <c r="D201" s="254"/>
      <c r="E201" s="254"/>
      <c r="F201" s="247" t="s">
        <v>864</v>
      </c>
      <c r="G201" s="232"/>
      <c r="H201" s="286" t="s">
        <v>1007</v>
      </c>
      <c r="I201" s="286"/>
      <c r="J201" s="286"/>
      <c r="K201" s="287"/>
    </row>
    <row r="202" spans="2:11" ht="15" customHeight="1">
      <c r="B202" s="285"/>
      <c r="C202" s="254"/>
      <c r="D202" s="254"/>
      <c r="E202" s="254"/>
      <c r="F202" s="288"/>
      <c r="G202" s="232"/>
      <c r="H202" s="289"/>
      <c r="I202" s="289"/>
      <c r="J202" s="289"/>
      <c r="K202" s="287"/>
    </row>
    <row r="203" spans="2:11" ht="15" customHeight="1">
      <c r="B203" s="285"/>
      <c r="C203" s="226" t="s">
        <v>987</v>
      </c>
      <c r="D203" s="254"/>
      <c r="E203" s="254"/>
      <c r="F203" s="247">
        <v>1</v>
      </c>
      <c r="G203" s="232"/>
      <c r="H203" s="286" t="s">
        <v>1008</v>
      </c>
      <c r="I203" s="286"/>
      <c r="J203" s="286"/>
      <c r="K203" s="287"/>
    </row>
    <row r="204" spans="2:11" ht="15" customHeight="1">
      <c r="B204" s="285"/>
      <c r="C204" s="254"/>
      <c r="D204" s="254"/>
      <c r="E204" s="254"/>
      <c r="F204" s="247">
        <v>2</v>
      </c>
      <c r="G204" s="232"/>
      <c r="H204" s="286" t="s">
        <v>1009</v>
      </c>
      <c r="I204" s="286"/>
      <c r="J204" s="286"/>
      <c r="K204" s="287"/>
    </row>
    <row r="205" spans="2:11" ht="15" customHeight="1">
      <c r="B205" s="285"/>
      <c r="C205" s="254"/>
      <c r="D205" s="254"/>
      <c r="E205" s="254"/>
      <c r="F205" s="247">
        <v>3</v>
      </c>
      <c r="G205" s="232"/>
      <c r="H205" s="286" t="s">
        <v>1010</v>
      </c>
      <c r="I205" s="286"/>
      <c r="J205" s="286"/>
      <c r="K205" s="287"/>
    </row>
    <row r="206" spans="2:11" ht="15" customHeight="1">
      <c r="B206" s="285"/>
      <c r="C206" s="254"/>
      <c r="D206" s="254"/>
      <c r="E206" s="254"/>
      <c r="F206" s="247">
        <v>4</v>
      </c>
      <c r="G206" s="232"/>
      <c r="H206" s="286" t="s">
        <v>1011</v>
      </c>
      <c r="I206" s="286"/>
      <c r="J206" s="286"/>
      <c r="K206" s="287"/>
    </row>
    <row r="207" spans="2:11" ht="12.75" customHeight="1">
      <c r="B207" s="290"/>
      <c r="C207" s="291"/>
      <c r="D207" s="291"/>
      <c r="E207" s="291"/>
      <c r="F207" s="291"/>
      <c r="G207" s="291"/>
      <c r="H207" s="291"/>
      <c r="I207" s="291"/>
      <c r="J207" s="291"/>
      <c r="K207" s="292"/>
    </row>
  </sheetData>
  <sheetProtection/>
  <mergeCells count="77"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  <mergeCell ref="H200:J200"/>
    <mergeCell ref="C163:J163"/>
    <mergeCell ref="C188:J188"/>
    <mergeCell ref="H189:J189"/>
    <mergeCell ref="H191:J191"/>
    <mergeCell ref="H192:J192"/>
    <mergeCell ref="H193:J193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 ProBook 450G2</cp:lastModifiedBy>
  <dcterms:modified xsi:type="dcterms:W3CDTF">2018-04-15T07:41:56Z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